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camere\Desktop\2024\Presenze 2024\"/>
    </mc:Choice>
  </mc:AlternateContent>
  <xr:revisionPtr revIDLastSave="0" documentId="8_{6EBBB333-4498-4311-8D76-A7C8B4695FC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AGGIO2024" sheetId="40" r:id="rId1"/>
    <sheet name="APRILE2024" sheetId="39" r:id="rId2"/>
    <sheet name="MARZO2024" sheetId="38" r:id="rId3"/>
    <sheet name="FEBBRAIO2024" sheetId="37" r:id="rId4"/>
    <sheet name="GENNAIO2024" sheetId="36" r:id="rId5"/>
  </sheets>
  <definedNames>
    <definedName name="_xlnm.Print_Area" localSheetId="1">APRILE2024!$A$1:$G$24</definedName>
    <definedName name="_xlnm.Print_Area" localSheetId="3">FEBBRAIO2024!$A$1:$G$24</definedName>
    <definedName name="_xlnm.Print_Area" localSheetId="4">GENNAIO2024!$A$1:$G$24</definedName>
    <definedName name="_xlnm.Print_Area" localSheetId="0">MAGGIO2024!$A$1:$G$24</definedName>
    <definedName name="_xlnm.Print_Area" localSheetId="2">MARZO2024!$A$1:$G$24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0" l="1"/>
  <c r="F9" i="40" s="1"/>
  <c r="J8" i="40"/>
  <c r="J7" i="40"/>
  <c r="I9" i="40"/>
  <c r="E9" i="40" s="1"/>
  <c r="I8" i="40"/>
  <c r="I7" i="40"/>
  <c r="B21" i="40"/>
  <c r="D21" i="40" s="1"/>
  <c r="D20" i="40"/>
  <c r="F20" i="40" s="1"/>
  <c r="D19" i="40"/>
  <c r="F19" i="40" s="1"/>
  <c r="B9" i="40"/>
  <c r="D9" i="40" s="1"/>
  <c r="D8" i="40"/>
  <c r="B8" i="40"/>
  <c r="D7" i="40"/>
  <c r="B7" i="40"/>
  <c r="B10" i="40" s="1"/>
  <c r="J9" i="39"/>
  <c r="J8" i="39"/>
  <c r="J7" i="39"/>
  <c r="I9" i="39"/>
  <c r="I8" i="39"/>
  <c r="I7" i="39"/>
  <c r="B22" i="39"/>
  <c r="D21" i="39"/>
  <c r="K21" i="39" s="1"/>
  <c r="G21" i="39" s="1"/>
  <c r="B21" i="39"/>
  <c r="D20" i="39"/>
  <c r="F20" i="39" s="1"/>
  <c r="D19" i="39"/>
  <c r="F19" i="39" s="1"/>
  <c r="B9" i="39"/>
  <c r="D9" i="39" s="1"/>
  <c r="B8" i="39"/>
  <c r="D8" i="39" s="1"/>
  <c r="B7" i="39"/>
  <c r="D7" i="39" s="1"/>
  <c r="K9" i="40" l="1"/>
  <c r="G9" i="40" s="1"/>
  <c r="E8" i="40"/>
  <c r="K19" i="40"/>
  <c r="G19" i="40" s="1"/>
  <c r="D10" i="40"/>
  <c r="F7" i="40"/>
  <c r="E7" i="40"/>
  <c r="E21" i="40"/>
  <c r="F21" i="40"/>
  <c r="F22" i="40" s="1"/>
  <c r="K21" i="40"/>
  <c r="G21" i="40" s="1"/>
  <c r="D22" i="40"/>
  <c r="K20" i="40"/>
  <c r="G20" i="40" s="1"/>
  <c r="K8" i="40"/>
  <c r="G8" i="40" s="1"/>
  <c r="F8" i="40"/>
  <c r="E20" i="40"/>
  <c r="E19" i="40"/>
  <c r="B22" i="40"/>
  <c r="K7" i="40"/>
  <c r="G7" i="40" s="1"/>
  <c r="K19" i="39"/>
  <c r="G19" i="39" s="1"/>
  <c r="K9" i="39"/>
  <c r="G9" i="39" s="1"/>
  <c r="E9" i="39"/>
  <c r="F9" i="39"/>
  <c r="K7" i="39"/>
  <c r="G7" i="39" s="1"/>
  <c r="E7" i="39"/>
  <c r="D10" i="39"/>
  <c r="F7" i="39"/>
  <c r="K8" i="39"/>
  <c r="G8" i="39" s="1"/>
  <c r="F8" i="39"/>
  <c r="E8" i="39"/>
  <c r="F21" i="39"/>
  <c r="F22" i="39" s="1"/>
  <c r="E20" i="39"/>
  <c r="E19" i="39"/>
  <c r="K20" i="39"/>
  <c r="G20" i="39" s="1"/>
  <c r="D22" i="39"/>
  <c r="B10" i="39"/>
  <c r="E21" i="39"/>
  <c r="J9" i="38"/>
  <c r="I9" i="38"/>
  <c r="J8" i="38"/>
  <c r="I8" i="38"/>
  <c r="J7" i="38"/>
  <c r="I7" i="38"/>
  <c r="E7" i="38" s="1"/>
  <c r="B21" i="38"/>
  <c r="B22" i="38" s="1"/>
  <c r="D20" i="38"/>
  <c r="E20" i="38" s="1"/>
  <c r="D19" i="38"/>
  <c r="K19" i="38" s="1"/>
  <c r="G19" i="38" s="1"/>
  <c r="B9" i="38"/>
  <c r="D9" i="38" s="1"/>
  <c r="B8" i="38"/>
  <c r="D8" i="38" s="1"/>
  <c r="F8" i="38" s="1"/>
  <c r="B7" i="38"/>
  <c r="D7" i="38" s="1"/>
  <c r="J9" i="37"/>
  <c r="J8" i="37"/>
  <c r="J7" i="37"/>
  <c r="I9" i="37"/>
  <c r="I8" i="37"/>
  <c r="I7" i="37"/>
  <c r="B9" i="36"/>
  <c r="G10" i="40" l="1"/>
  <c r="E10" i="40"/>
  <c r="G22" i="40"/>
  <c r="F10" i="40"/>
  <c r="E22" i="40"/>
  <c r="E8" i="38"/>
  <c r="G22" i="39"/>
  <c r="D21" i="38"/>
  <c r="G10" i="39"/>
  <c r="E10" i="39"/>
  <c r="E22" i="39"/>
  <c r="F10" i="39"/>
  <c r="K8" i="38"/>
  <c r="G8" i="38" s="1"/>
  <c r="E9" i="38"/>
  <c r="E10" i="38" s="1"/>
  <c r="K9" i="38"/>
  <c r="G9" i="38" s="1"/>
  <c r="F9" i="38"/>
  <c r="F7" i="38"/>
  <c r="D10" i="38"/>
  <c r="K7" i="38"/>
  <c r="G7" i="38" s="1"/>
  <c r="D22" i="38"/>
  <c r="B10" i="38"/>
  <c r="E19" i="38"/>
  <c r="F20" i="38"/>
  <c r="F21" i="38"/>
  <c r="F19" i="38"/>
  <c r="K20" i="38"/>
  <c r="G20" i="38" s="1"/>
  <c r="B21" i="36"/>
  <c r="B21" i="37"/>
  <c r="B22" i="37" s="1"/>
  <c r="D20" i="37"/>
  <c r="F20" i="37" s="1"/>
  <c r="D19" i="37"/>
  <c r="F19" i="37" s="1"/>
  <c r="B9" i="37"/>
  <c r="D9" i="37" s="1"/>
  <c r="B8" i="37"/>
  <c r="D8" i="37" s="1"/>
  <c r="B7" i="37"/>
  <c r="D7" i="37" s="1"/>
  <c r="J9" i="36"/>
  <c r="J8" i="36"/>
  <c r="J7" i="36"/>
  <c r="I9" i="36"/>
  <c r="I8" i="36"/>
  <c r="I7" i="36"/>
  <c r="B7" i="36"/>
  <c r="B8" i="36"/>
  <c r="K21" i="38" l="1"/>
  <c r="G21" i="38" s="1"/>
  <c r="G22" i="38" s="1"/>
  <c r="E21" i="38"/>
  <c r="E22" i="38" s="1"/>
  <c r="G10" i="38"/>
  <c r="F10" i="38"/>
  <c r="F22" i="38"/>
  <c r="D21" i="37"/>
  <c r="F21" i="37" s="1"/>
  <c r="E8" i="37"/>
  <c r="K8" i="37"/>
  <c r="G8" i="37" s="1"/>
  <c r="F8" i="37"/>
  <c r="D10" i="37"/>
  <c r="K7" i="37"/>
  <c r="G7" i="37" s="1"/>
  <c r="E9" i="37"/>
  <c r="K9" i="37"/>
  <c r="G9" i="37" s="1"/>
  <c r="F22" i="37"/>
  <c r="E7" i="37"/>
  <c r="F7" i="37"/>
  <c r="F9" i="37"/>
  <c r="B10" i="37"/>
  <c r="K20" i="37"/>
  <c r="G20" i="37" s="1"/>
  <c r="K21" i="37"/>
  <c r="G21" i="37" s="1"/>
  <c r="K19" i="37"/>
  <c r="G19" i="37" s="1"/>
  <c r="E20" i="37"/>
  <c r="D22" i="37"/>
  <c r="E19" i="37"/>
  <c r="B22" i="36"/>
  <c r="D21" i="36"/>
  <c r="E21" i="36" s="1"/>
  <c r="D20" i="36"/>
  <c r="K20" i="36" s="1"/>
  <c r="G20" i="36" s="1"/>
  <c r="D19" i="36"/>
  <c r="F19" i="36" s="1"/>
  <c r="D9" i="36"/>
  <c r="D8" i="36"/>
  <c r="B10" i="36"/>
  <c r="E21" i="37" l="1"/>
  <c r="G22" i="37"/>
  <c r="G10" i="37"/>
  <c r="E10" i="37"/>
  <c r="E22" i="37"/>
  <c r="F10" i="37"/>
  <c r="D22" i="36"/>
  <c r="E20" i="36"/>
  <c r="E19" i="36"/>
  <c r="F20" i="36"/>
  <c r="E9" i="36"/>
  <c r="K9" i="36"/>
  <c r="G9" i="36" s="1"/>
  <c r="F9" i="36"/>
  <c r="F8" i="36"/>
  <c r="E8" i="36"/>
  <c r="K8" i="36"/>
  <c r="G8" i="36" s="1"/>
  <c r="D7" i="36"/>
  <c r="K19" i="36"/>
  <c r="G19" i="36" s="1"/>
  <c r="F21" i="36"/>
  <c r="K21" i="36"/>
  <c r="G21" i="36" s="1"/>
  <c r="E22" i="36" l="1"/>
  <c r="G22" i="36"/>
  <c r="F22" i="36"/>
  <c r="E7" i="36"/>
  <c r="E10" i="36" s="1"/>
  <c r="K7" i="36"/>
  <c r="G7" i="36" s="1"/>
  <c r="G10" i="36" s="1"/>
  <c r="D10" i="36"/>
  <c r="F7" i="36"/>
  <c r="F10" i="36" s="1"/>
</calcChain>
</file>

<file path=xl/sharedStrings.xml><?xml version="1.0" encoding="utf-8"?>
<sst xmlns="http://schemas.openxmlformats.org/spreadsheetml/2006/main" count="197" uniqueCount="30">
  <si>
    <t>AREA DIRIGENZIALE</t>
  </si>
  <si>
    <t>TOTALE DIPENDENTI</t>
  </si>
  <si>
    <t>GIORNI LAVORATIVI TEORICI</t>
  </si>
  <si>
    <t>TASSO PERCENTUALE ASSENZE</t>
  </si>
  <si>
    <t>TASSO PERCENTUALE FERIE</t>
  </si>
  <si>
    <t>TASSO PERCENTUALE PRESENZE</t>
  </si>
  <si>
    <t>ASS</t>
  </si>
  <si>
    <t>FER</t>
  </si>
  <si>
    <t>PRE</t>
  </si>
  <si>
    <t>AREA SEGRETARIO GEN</t>
  </si>
  <si>
    <t>AREA 1</t>
  </si>
  <si>
    <t>"</t>
  </si>
  <si>
    <t>AREA 2</t>
  </si>
  <si>
    <t>TOTALI GENERALI</t>
  </si>
  <si>
    <t>(tasso medio)</t>
  </si>
  <si>
    <r>
      <t>AREA 1</t>
    </r>
    <r>
      <rPr>
        <b/>
        <sz val="10"/>
        <color rgb="FF0000FF"/>
        <rFont val="Albertus"/>
        <family val="2"/>
      </rPr>
      <t xml:space="preserve"> </t>
    </r>
  </si>
  <si>
    <t xml:space="preserve">AREA 2 </t>
  </si>
  <si>
    <t>TASSI DI ASSENZA MESE DI GENNAIO 2024</t>
  </si>
  <si>
    <r>
      <t>GIORNI LAVORATIVI</t>
    </r>
    <r>
      <rPr>
        <sz val="10"/>
        <rFont val="Albertus"/>
        <family val="2"/>
      </rPr>
      <t xml:space="preserve">            GENNAIO 2024</t>
    </r>
  </si>
  <si>
    <t>TASSI DI ASSENZA MESE DI FEBBRAIO 2024</t>
  </si>
  <si>
    <r>
      <t>GIORNI LAVORATIVI</t>
    </r>
    <r>
      <rPr>
        <sz val="10"/>
        <rFont val="Albertus"/>
        <family val="2"/>
      </rPr>
      <t xml:space="preserve">            FEBBRAIO 2024</t>
    </r>
  </si>
  <si>
    <t>AREA 2 (*)</t>
  </si>
  <si>
    <t>(*) -3 unità - in pensione dal 1° Febbraio 2024</t>
  </si>
  <si>
    <t>TASSI DI ASSENZA MESE DI MARZO 2024</t>
  </si>
  <si>
    <r>
      <t>GIORNI LAVORATIVI</t>
    </r>
    <r>
      <rPr>
        <sz val="10"/>
        <rFont val="Albertus"/>
        <family val="2"/>
      </rPr>
      <t xml:space="preserve">            MARZO 2024</t>
    </r>
  </si>
  <si>
    <t>TASSI DI ASSENZA MESE DI APRILE 2024</t>
  </si>
  <si>
    <r>
      <t>GIORNI LAVORATIVI</t>
    </r>
    <r>
      <rPr>
        <sz val="10"/>
        <rFont val="Albertus"/>
        <family val="2"/>
      </rPr>
      <t xml:space="preserve">            APRILE 2024</t>
    </r>
  </si>
  <si>
    <t>TASSI DI ASSENZA MESE DI MAGGIO 2024</t>
  </si>
  <si>
    <r>
      <t>GIORNI LAVORATIVI</t>
    </r>
    <r>
      <rPr>
        <sz val="10"/>
        <rFont val="Albertus"/>
        <family val="2"/>
      </rPr>
      <t xml:space="preserve">           MAGGIO 2024</t>
    </r>
  </si>
  <si>
    <r>
      <t>GIORNI LAVORATIVI</t>
    </r>
    <r>
      <rPr>
        <sz val="10"/>
        <rFont val="Albertus"/>
        <family val="2"/>
      </rPr>
      <t xml:space="preserve">            MAGGIO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</si>
</sst>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lbertus"/>
      <family val="2"/>
    </font>
    <font>
      <sz val="9"/>
      <name val="Albertus"/>
      <family val="2"/>
    </font>
    <font>
      <b/>
      <sz val="10"/>
      <name val="Albertus"/>
      <family val="2"/>
    </font>
    <font>
      <sz val="10"/>
      <color theme="1"/>
      <name val="Albertus"/>
      <family val="2"/>
    </font>
    <font>
      <sz val="10"/>
      <color indexed="12"/>
      <name val="Arial"/>
      <family val="2"/>
    </font>
    <font>
      <b/>
      <sz val="12"/>
      <name val="Albertus"/>
      <family val="2"/>
    </font>
    <font>
      <i/>
      <sz val="10"/>
      <name val="Arial"/>
      <family val="2"/>
    </font>
    <font>
      <sz val="9"/>
      <color rgb="FF0000FF"/>
      <name val="Albertus"/>
      <family val="2"/>
    </font>
    <font>
      <sz val="10"/>
      <name val="Arial"/>
      <family val="2"/>
    </font>
    <font>
      <b/>
      <sz val="10"/>
      <color rgb="FF0000FF"/>
      <name val="Albertus"/>
      <family val="2"/>
    </font>
    <font>
      <sz val="10"/>
      <color rgb="FF000099"/>
      <name val="Albertus"/>
      <family val="2"/>
    </font>
    <font>
      <sz val="10"/>
      <color rgb="FF000099"/>
      <name val="Arial"/>
      <family val="2"/>
    </font>
    <font>
      <b/>
      <sz val="10"/>
      <color theme="1"/>
      <name val="Albertus"/>
      <family val="2"/>
    </font>
    <font>
      <sz val="10"/>
      <color rgb="FF0000FF"/>
      <name val="Albertus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/>
    <xf numFmtId="0" fontId="6" fillId="0" borderId="0" xfId="0" applyFont="1"/>
    <xf numFmtId="0" fontId="10" fillId="0" borderId="1" xfId="0" applyFont="1" applyBorder="1" applyAlignment="1">
      <alignment horizontal="center"/>
    </xf>
    <xf numFmtId="0" fontId="14" fillId="0" borderId="3" xfId="0" applyFont="1" applyBorder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9F729522-C7FC-4222-BDD1-8BE0DAC1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CEA73-A9AD-44FE-ABCE-402F9D191914}">
  <dimension ref="A1:L24"/>
  <sheetViews>
    <sheetView tabSelected="1"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27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28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22</v>
      </c>
      <c r="D7" s="8">
        <f>+B7*C7</f>
        <v>220</v>
      </c>
      <c r="E7" s="10">
        <f>+I7*L7/D7</f>
        <v>4.5454545454545456E-2</v>
      </c>
      <c r="F7" s="11">
        <f>+J7*L7/D7</f>
        <v>3.6363636363636362E-2</v>
      </c>
      <c r="G7" s="11">
        <f>+K7*L7/D7</f>
        <v>0.91818181818181821</v>
      </c>
      <c r="I7" s="20">
        <f>7+I19</f>
        <v>10</v>
      </c>
      <c r="J7" s="12">
        <f>8+J19</f>
        <v>8</v>
      </c>
      <c r="K7" s="1">
        <f>+D7-J7-I7</f>
        <v>202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704</v>
      </c>
      <c r="E8" s="14">
        <f>+I8*L8/D8</f>
        <v>0.13778409090909091</v>
      </c>
      <c r="F8" s="11">
        <f>+J8*L8/D8</f>
        <v>4.1193181818181816E-2</v>
      </c>
      <c r="G8" s="11">
        <f>+K8*L8/D8</f>
        <v>0.82102272727272729</v>
      </c>
      <c r="I8" s="1">
        <f>84+I20</f>
        <v>97</v>
      </c>
      <c r="J8" s="12">
        <f>22+J20</f>
        <v>29</v>
      </c>
      <c r="K8" s="1">
        <f>+D8-J8-I8</f>
        <v>578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638</v>
      </c>
      <c r="E9" s="14">
        <f>+I9*L9/D9</f>
        <v>6.8965517241379309E-2</v>
      </c>
      <c r="F9" s="11">
        <f>+J9*L9/D9</f>
        <v>5.329153605015674E-2</v>
      </c>
      <c r="G9" s="11">
        <f>+K9*L9/D9</f>
        <v>0.87774294670846398</v>
      </c>
      <c r="I9" s="1">
        <f>29+I21</f>
        <v>44</v>
      </c>
      <c r="J9" s="12">
        <f>27+J21</f>
        <v>34</v>
      </c>
      <c r="K9" s="1">
        <f>+D9-J9-I9</f>
        <v>560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1562</v>
      </c>
      <c r="E10" s="17">
        <f>(+E9+E8+E7)/3</f>
        <v>8.4068051201671892E-2</v>
      </c>
      <c r="F10" s="17">
        <f>(+F9+F8+F7)/3</f>
        <v>4.3616118077324982E-2</v>
      </c>
      <c r="G10" s="17">
        <f>(+G9+G8+G7)/3</f>
        <v>0.87231583072100316</v>
      </c>
      <c r="I10" s="1"/>
      <c r="J10" s="20"/>
      <c r="K10" s="1"/>
      <c r="L10" s="1"/>
    </row>
    <row r="11" spans="1:12" ht="18.75" customHeight="1">
      <c r="A11" s="27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29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22</v>
      </c>
      <c r="D19" s="8">
        <f>+B19*C19</f>
        <v>44</v>
      </c>
      <c r="E19" s="10">
        <f>+I19*L19/D19</f>
        <v>6.8181818181818177E-2</v>
      </c>
      <c r="F19" s="11">
        <f>+J19*L19/D19</f>
        <v>0</v>
      </c>
      <c r="G19" s="11">
        <f>+K19*L19/D19</f>
        <v>0.93181818181818177</v>
      </c>
      <c r="I19" s="1">
        <v>3</v>
      </c>
      <c r="J19" s="12">
        <v>0</v>
      </c>
      <c r="K19" s="1">
        <f>+D19-J19-I19</f>
        <v>41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66</v>
      </c>
      <c r="E20" s="11">
        <f>+I20*L20/D20</f>
        <v>0.19696969696969696</v>
      </c>
      <c r="F20" s="11">
        <f>+J20*L20/D20</f>
        <v>0.10606060606060606</v>
      </c>
      <c r="G20" s="11">
        <f>+K20*L20/D20</f>
        <v>0.69696969696969702</v>
      </c>
      <c r="I20" s="1">
        <v>13</v>
      </c>
      <c r="J20" s="12">
        <v>7</v>
      </c>
      <c r="K20" s="1">
        <f>+D20-J20-I20</f>
        <v>46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110</v>
      </c>
      <c r="E21" s="11">
        <f>+I21*L21/D21</f>
        <v>0.13636363636363635</v>
      </c>
      <c r="F21" s="11">
        <f>+J21*L21/D21</f>
        <v>6.363636363636363E-2</v>
      </c>
      <c r="G21" s="11">
        <f>+K21*L21/D21</f>
        <v>0.8</v>
      </c>
      <c r="I21" s="1">
        <v>15</v>
      </c>
      <c r="J21" s="12">
        <v>7</v>
      </c>
      <c r="K21" s="1">
        <f>+D21-J21-I21</f>
        <v>88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220</v>
      </c>
      <c r="E22" s="17">
        <f>(+E21+E20+E19)/3</f>
        <v>0.13383838383838384</v>
      </c>
      <c r="F22" s="17">
        <f>(+F21+F20+F19)/3</f>
        <v>5.6565656565656562E-2</v>
      </c>
      <c r="G22" s="17">
        <f>(+G21+G20+G19)/3</f>
        <v>0.80959595959595954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workbookViewId="0">
      <selection activeCell="D11" sqref="D11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25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26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20</v>
      </c>
      <c r="D7" s="8">
        <f>+B7*C7</f>
        <v>200</v>
      </c>
      <c r="E7" s="10">
        <f>+I7*L7/D7</f>
        <v>4.4999999999999998E-2</v>
      </c>
      <c r="F7" s="11">
        <f>+J7*L7/D7</f>
        <v>0.05</v>
      </c>
      <c r="G7" s="11">
        <f>+K7*L7/D7</f>
        <v>0.90500000000000003</v>
      </c>
      <c r="I7" s="20">
        <f>6+I19</f>
        <v>9</v>
      </c>
      <c r="J7" s="12">
        <f>6+J19</f>
        <v>10</v>
      </c>
      <c r="K7" s="1">
        <f>+D7-J7-I7</f>
        <v>181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640</v>
      </c>
      <c r="E8" s="14">
        <f>+I8*L8/D8</f>
        <v>0.16250000000000001</v>
      </c>
      <c r="F8" s="11">
        <f>+J8*L8/D8</f>
        <v>0.1046875</v>
      </c>
      <c r="G8" s="11">
        <f>+K8*L8/D8</f>
        <v>0.73281249999999998</v>
      </c>
      <c r="I8" s="1">
        <f>82+I20</f>
        <v>104</v>
      </c>
      <c r="J8" s="12">
        <f>57+J20</f>
        <v>67</v>
      </c>
      <c r="K8" s="1">
        <f>+D8-J8-I8</f>
        <v>469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580</v>
      </c>
      <c r="E9" s="14">
        <f>+I9*L9/D9</f>
        <v>7.4137931034482754E-2</v>
      </c>
      <c r="F9" s="11">
        <f>+J9*L9/D9</f>
        <v>7.2413793103448282E-2</v>
      </c>
      <c r="G9" s="11">
        <f>+K9*L9/D9</f>
        <v>0.85344827586206895</v>
      </c>
      <c r="I9" s="1">
        <f>30+I21</f>
        <v>43</v>
      </c>
      <c r="J9" s="12">
        <f>30+J21</f>
        <v>42</v>
      </c>
      <c r="K9" s="1">
        <f>+D9-J9-I9</f>
        <v>495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1420</v>
      </c>
      <c r="E10" s="17">
        <f>(+E9+E8+E7)/3</f>
        <v>9.3879310344827591E-2</v>
      </c>
      <c r="F10" s="17">
        <f>(+F9+F8+F7)/3</f>
        <v>7.5700431034482762E-2</v>
      </c>
      <c r="G10" s="17">
        <f>(+G9+G8+G7)/3</f>
        <v>0.8304202586206898</v>
      </c>
      <c r="I10" s="1"/>
      <c r="J10" s="20"/>
      <c r="K10" s="1"/>
      <c r="L10" s="1"/>
    </row>
    <row r="11" spans="1:12" ht="18.75" customHeight="1">
      <c r="A11" s="27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26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20</v>
      </c>
      <c r="D19" s="8">
        <f>+B19*C19</f>
        <v>40</v>
      </c>
      <c r="E19" s="10">
        <f>+I19*L19/D19</f>
        <v>7.4999999999999997E-2</v>
      </c>
      <c r="F19" s="11">
        <f>+J19*L19/D19</f>
        <v>0.1</v>
      </c>
      <c r="G19" s="11">
        <f>+K19*L19/D19</f>
        <v>0.82499999999999996</v>
      </c>
      <c r="I19" s="1">
        <v>3</v>
      </c>
      <c r="J19" s="12">
        <v>4</v>
      </c>
      <c r="K19" s="1">
        <f>+D19-J19-I19</f>
        <v>33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60</v>
      </c>
      <c r="E20" s="11">
        <f>+I20*L20/D20</f>
        <v>0.36666666666666664</v>
      </c>
      <c r="F20" s="11">
        <f>+J20*L20/D20</f>
        <v>0.16666666666666666</v>
      </c>
      <c r="G20" s="11">
        <f>+K20*L20/D20</f>
        <v>0.46666666666666667</v>
      </c>
      <c r="I20" s="1">
        <v>22</v>
      </c>
      <c r="J20" s="12">
        <v>10</v>
      </c>
      <c r="K20" s="1">
        <f>+D20-J20-I20</f>
        <v>28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100</v>
      </c>
      <c r="E21" s="11">
        <f>+I21*L21/D21</f>
        <v>0.13</v>
      </c>
      <c r="F21" s="11">
        <f>+J21*L21/D21</f>
        <v>0.12</v>
      </c>
      <c r="G21" s="11">
        <f>+K21*L21/D21</f>
        <v>0.75</v>
      </c>
      <c r="I21" s="1">
        <v>13</v>
      </c>
      <c r="J21" s="12">
        <v>12</v>
      </c>
      <c r="K21" s="1">
        <f>+D21-J21-I21</f>
        <v>75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200</v>
      </c>
      <c r="E22" s="17">
        <f>(+E21+E20+E19)/3</f>
        <v>0.19055555555555556</v>
      </c>
      <c r="F22" s="17">
        <f>(+F21+F20+F19)/3</f>
        <v>0.12888888888888886</v>
      </c>
      <c r="G22" s="17">
        <f>(+G21+G20+G19)/3</f>
        <v>0.68055555555555569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B34" sqref="B34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23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24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21</v>
      </c>
      <c r="D7" s="8">
        <f>+B7*C7</f>
        <v>210</v>
      </c>
      <c r="E7" s="10">
        <f>+I7*L7/D7</f>
        <v>5.7142857142857141E-2</v>
      </c>
      <c r="F7" s="11">
        <f>+J7*L7/D7</f>
        <v>3.8095238095238099E-2</v>
      </c>
      <c r="G7" s="11">
        <f>+K7*L7/D7</f>
        <v>0.90476190476190477</v>
      </c>
      <c r="I7" s="20">
        <f>9+I19</f>
        <v>12</v>
      </c>
      <c r="J7" s="12">
        <f>5+J19</f>
        <v>8</v>
      </c>
      <c r="K7" s="1">
        <f>+D7-J7-I7</f>
        <v>190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672</v>
      </c>
      <c r="E8" s="14">
        <f>+I8*L8/D8</f>
        <v>0.18303571428571427</v>
      </c>
      <c r="F8" s="11">
        <f>+J8*L8/D8</f>
        <v>4.1666666666666664E-2</v>
      </c>
      <c r="G8" s="11">
        <f>+K8*L8/D8</f>
        <v>0.77529761904761907</v>
      </c>
      <c r="I8" s="1">
        <f>95+I20</f>
        <v>123</v>
      </c>
      <c r="J8" s="12">
        <f>24+J20</f>
        <v>28</v>
      </c>
      <c r="K8" s="1">
        <f>+D8-J8-I8</f>
        <v>521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609</v>
      </c>
      <c r="E9" s="14">
        <f>+I9*L9/D9</f>
        <v>7.7175697865353041E-2</v>
      </c>
      <c r="F9" s="11">
        <f>+J9*L9/D9</f>
        <v>6.5681444991789822E-2</v>
      </c>
      <c r="G9" s="11">
        <f>+K9*L9/D9</f>
        <v>0.8571428571428571</v>
      </c>
      <c r="I9" s="1">
        <f>40+I21</f>
        <v>47</v>
      </c>
      <c r="J9" s="12">
        <f>31+J21</f>
        <v>40</v>
      </c>
      <c r="K9" s="1">
        <f>+D9-J9-I9</f>
        <v>522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1491</v>
      </c>
      <c r="E10" s="17">
        <f>(+E9+E8+E7)/3</f>
        <v>0.10578475643130815</v>
      </c>
      <c r="F10" s="17">
        <f>(+F9+F8+F7)/3</f>
        <v>4.848111658456486E-2</v>
      </c>
      <c r="G10" s="17">
        <f>(+G9+G8+G7)/3</f>
        <v>0.84573412698412698</v>
      </c>
      <c r="I10" s="1"/>
      <c r="J10" s="20"/>
      <c r="K10" s="1"/>
      <c r="L10" s="1"/>
    </row>
    <row r="11" spans="1:12" ht="18.75" customHeight="1">
      <c r="A11" s="27" t="s">
        <v>22</v>
      </c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24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21</v>
      </c>
      <c r="D19" s="8">
        <f>+B19*C19</f>
        <v>42</v>
      </c>
      <c r="E19" s="10">
        <f>+I19*L19/D19</f>
        <v>7.1428571428571425E-2</v>
      </c>
      <c r="F19" s="11">
        <f>+J19*L19/D19</f>
        <v>7.1428571428571425E-2</v>
      </c>
      <c r="G19" s="11">
        <f>+K19*L19/D19</f>
        <v>0.8571428571428571</v>
      </c>
      <c r="I19" s="1">
        <v>3</v>
      </c>
      <c r="J19" s="12">
        <v>3</v>
      </c>
      <c r="K19" s="1">
        <f>+D19-J19-I19</f>
        <v>36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0.44444444444444442</v>
      </c>
      <c r="F20" s="11">
        <f>+J20*L20/D20</f>
        <v>6.3492063492063489E-2</v>
      </c>
      <c r="G20" s="11">
        <f>+K20*L20/D20</f>
        <v>0.49206349206349204</v>
      </c>
      <c r="I20" s="1">
        <v>28</v>
      </c>
      <c r="J20" s="12">
        <v>4</v>
      </c>
      <c r="K20" s="1">
        <f>+D20-J20-I20</f>
        <v>31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105</v>
      </c>
      <c r="E21" s="11">
        <f>+I21*L21/D21</f>
        <v>6.6666666666666666E-2</v>
      </c>
      <c r="F21" s="11">
        <f>+J21*L21/D21</f>
        <v>8.5714285714285715E-2</v>
      </c>
      <c r="G21" s="11">
        <f>+K21*L21/D21</f>
        <v>0.84761904761904761</v>
      </c>
      <c r="I21" s="1">
        <v>7</v>
      </c>
      <c r="J21" s="12">
        <v>9</v>
      </c>
      <c r="K21" s="1">
        <f>+D21-J21-I21</f>
        <v>89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210</v>
      </c>
      <c r="E22" s="17">
        <f>(+E21+E20+E19)/3</f>
        <v>0.19417989417989415</v>
      </c>
      <c r="F22" s="17">
        <f>(+F21+F20+F19)/3</f>
        <v>7.3544973544973538E-2</v>
      </c>
      <c r="G22" s="17">
        <f>(+G21+G20+G19)/3</f>
        <v>0.73227513227513219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workbookViewId="0">
      <selection activeCell="A11" sqref="A11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19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20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21</v>
      </c>
      <c r="D7" s="8">
        <f>+B7*C7</f>
        <v>210</v>
      </c>
      <c r="E7" s="10">
        <f>+I7*L7/D7</f>
        <v>6.6666666666666666E-2</v>
      </c>
      <c r="F7" s="11">
        <f>+J7*L7/D7</f>
        <v>1.9047619047619049E-2</v>
      </c>
      <c r="G7" s="11">
        <f>+K7*L7/D7</f>
        <v>0.91428571428571426</v>
      </c>
      <c r="I7" s="20">
        <f>10+I19</f>
        <v>14</v>
      </c>
      <c r="J7" s="12">
        <f>2+J19</f>
        <v>4</v>
      </c>
      <c r="K7" s="1">
        <f>+D7-J7-I7</f>
        <v>192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672</v>
      </c>
      <c r="E8" s="14">
        <f>+I8*L8/D8</f>
        <v>0.18005952380952381</v>
      </c>
      <c r="F8" s="11">
        <f>+J8*L8/D8</f>
        <v>6.3988095238095233E-2</v>
      </c>
      <c r="G8" s="11">
        <f>+K8*L8/D8</f>
        <v>0.75595238095238093</v>
      </c>
      <c r="I8" s="1">
        <f>97+I20</f>
        <v>121</v>
      </c>
      <c r="J8" s="12">
        <f>33+J20</f>
        <v>43</v>
      </c>
      <c r="K8" s="1">
        <f>+D8-J8-I8</f>
        <v>508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609</v>
      </c>
      <c r="E9" s="14">
        <f>+I9*L9/D9</f>
        <v>7.0607553366174053E-2</v>
      </c>
      <c r="F9" s="11">
        <f>+J9*L9/D9</f>
        <v>6.5681444991789822E-2</v>
      </c>
      <c r="G9" s="11">
        <f>+K9*L9/D9</f>
        <v>0.86371100164203618</v>
      </c>
      <c r="I9" s="1">
        <f>28+I21</f>
        <v>43</v>
      </c>
      <c r="J9" s="12">
        <f>37+J21</f>
        <v>40</v>
      </c>
      <c r="K9" s="1">
        <f>+D9-J9-I9</f>
        <v>526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1491</v>
      </c>
      <c r="E10" s="17">
        <f>(+E9+E8+E7)/3</f>
        <v>0.1057779146141215</v>
      </c>
      <c r="F10" s="17">
        <f>(+F9+F8+F7)/3</f>
        <v>4.9572386425834704E-2</v>
      </c>
      <c r="G10" s="17">
        <f>(+G9+G8+G7)/3</f>
        <v>0.84464969896004372</v>
      </c>
      <c r="I10" s="1"/>
      <c r="J10" s="20"/>
      <c r="K10" s="1"/>
      <c r="L10" s="1"/>
    </row>
    <row r="11" spans="1:12" ht="18.75" customHeight="1">
      <c r="A11" s="27" t="s">
        <v>22</v>
      </c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20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21</v>
      </c>
      <c r="D19" s="8">
        <f>+B19*C19</f>
        <v>42</v>
      </c>
      <c r="E19" s="10">
        <f>+I19*L19/D19</f>
        <v>9.5238095238095233E-2</v>
      </c>
      <c r="F19" s="11">
        <f>+J19*L19/D19</f>
        <v>4.7619047619047616E-2</v>
      </c>
      <c r="G19" s="11">
        <f>+K19*L19/D19</f>
        <v>0.8571428571428571</v>
      </c>
      <c r="I19" s="1">
        <v>4</v>
      </c>
      <c r="J19" s="12">
        <v>2</v>
      </c>
      <c r="K19" s="1">
        <f>+D19-J19-I19</f>
        <v>36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0.38095238095238093</v>
      </c>
      <c r="F20" s="11">
        <f>+J20*L20/D20</f>
        <v>0.15873015873015872</v>
      </c>
      <c r="G20" s="11">
        <f>+K20*L20/D20</f>
        <v>0.46031746031746029</v>
      </c>
      <c r="I20" s="1">
        <v>24</v>
      </c>
      <c r="J20" s="12">
        <v>10</v>
      </c>
      <c r="K20" s="1">
        <f>+D20-J20-I20</f>
        <v>29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105</v>
      </c>
      <c r="E21" s="11">
        <f>+I21*L21/D21</f>
        <v>0.14285714285714285</v>
      </c>
      <c r="F21" s="11">
        <f>+J21*L21/D21</f>
        <v>2.8571428571428571E-2</v>
      </c>
      <c r="G21" s="11">
        <f>+K21*L21/D21</f>
        <v>0.82857142857142863</v>
      </c>
      <c r="I21" s="1">
        <v>15</v>
      </c>
      <c r="J21" s="12">
        <v>3</v>
      </c>
      <c r="K21" s="1">
        <f>+D21-J21-I21</f>
        <v>87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210</v>
      </c>
      <c r="E22" s="17">
        <f>(+E21+E20+E19)/3</f>
        <v>0.20634920634920631</v>
      </c>
      <c r="F22" s="17">
        <f>(+F21+F20+F19)/3</f>
        <v>7.8306878306878311E-2</v>
      </c>
      <c r="G22" s="17">
        <f>(+G21+G20+G19)/3</f>
        <v>0.71534391534391528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topLeftCell="A2" workbookViewId="0">
      <selection activeCell="B20" sqref="B2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17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22</v>
      </c>
      <c r="D7" s="8">
        <f>+B7*C7</f>
        <v>220</v>
      </c>
      <c r="E7" s="10">
        <f>+I7*L7/D7</f>
        <v>5.909090909090909E-2</v>
      </c>
      <c r="F7" s="11">
        <f>+J7*L7/D7</f>
        <v>0.05</v>
      </c>
      <c r="G7" s="11">
        <f>+K7*L7/D7</f>
        <v>0.89090909090909087</v>
      </c>
      <c r="I7" s="20">
        <f>9+I19</f>
        <v>13</v>
      </c>
      <c r="J7" s="12">
        <f>11+J19</f>
        <v>11</v>
      </c>
      <c r="K7" s="1">
        <f>+D7-J7-I7</f>
        <v>196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704</v>
      </c>
      <c r="E8" s="14">
        <f>+I8*L8/D8</f>
        <v>0.109375</v>
      </c>
      <c r="F8" s="11">
        <f>+J8*L8/D8</f>
        <v>0.14630681818181818</v>
      </c>
      <c r="G8" s="11">
        <f>+K8*L8/D8</f>
        <v>0.74431818181818177</v>
      </c>
      <c r="I8" s="1">
        <f>59+I20</f>
        <v>77</v>
      </c>
      <c r="J8" s="12">
        <f>85+J20</f>
        <v>103</v>
      </c>
      <c r="K8" s="1">
        <f>+D8-J8-I8</f>
        <v>524</v>
      </c>
      <c r="L8" s="13">
        <v>1</v>
      </c>
    </row>
    <row r="9" spans="1:12" ht="16.5" customHeight="1">
      <c r="A9" s="7" t="s">
        <v>12</v>
      </c>
      <c r="B9" s="8">
        <f>28+6-1-1</f>
        <v>32</v>
      </c>
      <c r="C9" s="9" t="s">
        <v>11</v>
      </c>
      <c r="D9" s="8">
        <f>+B9*C7</f>
        <v>704</v>
      </c>
      <c r="E9" s="14">
        <f>+I9*L9/D9</f>
        <v>8.8068181818181823E-2</v>
      </c>
      <c r="F9" s="11">
        <f>+J9*L9/D9</f>
        <v>0.13636363636363635</v>
      </c>
      <c r="G9" s="11">
        <f>+K9*L9/D9</f>
        <v>0.77556818181818177</v>
      </c>
      <c r="I9" s="1">
        <f>47+I21</f>
        <v>62</v>
      </c>
      <c r="J9" s="12">
        <f>84+J21</f>
        <v>96</v>
      </c>
      <c r="K9" s="1">
        <f>+D9-J9-I9</f>
        <v>546</v>
      </c>
      <c r="L9" s="13">
        <v>1</v>
      </c>
    </row>
    <row r="10" spans="1:12" ht="19.5" customHeight="1">
      <c r="A10" s="15" t="s">
        <v>13</v>
      </c>
      <c r="B10" s="16">
        <f>SUM(B7:B9)</f>
        <v>74</v>
      </c>
      <c r="C10" s="16"/>
      <c r="D10" s="16">
        <f>SUM(D7:D9)</f>
        <v>1628</v>
      </c>
      <c r="E10" s="17">
        <f>(+E9+E8+E7)/3</f>
        <v>8.5511363636363635E-2</v>
      </c>
      <c r="F10" s="17">
        <f>(+F9+F8+F7)/3</f>
        <v>0.11089015151515151</v>
      </c>
      <c r="G10" s="17">
        <f>(+G9+G8+G7)/3</f>
        <v>0.80359848484848484</v>
      </c>
      <c r="I10" s="1"/>
      <c r="J10" s="20"/>
      <c r="K10" s="1"/>
      <c r="L10" s="1"/>
    </row>
    <row r="11" spans="1:12" ht="18.75" customHeight="1"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18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22</v>
      </c>
      <c r="D19" s="8">
        <f>+B19*C19</f>
        <v>44</v>
      </c>
      <c r="E19" s="10">
        <f>+I19*L19/D19</f>
        <v>9.0909090909090912E-2</v>
      </c>
      <c r="F19" s="11">
        <f>+J19*L19/D19</f>
        <v>0</v>
      </c>
      <c r="G19" s="11">
        <f>+K19*L19/D19</f>
        <v>0.90909090909090906</v>
      </c>
      <c r="I19" s="1">
        <v>4</v>
      </c>
      <c r="J19" s="12">
        <v>0</v>
      </c>
      <c r="K19" s="1">
        <f>+D19-J19-I19</f>
        <v>40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66</v>
      </c>
      <c r="E20" s="11">
        <f>+I20*L20/D20</f>
        <v>0.27272727272727271</v>
      </c>
      <c r="F20" s="11">
        <f>+J20*L20/D20</f>
        <v>0.27272727272727271</v>
      </c>
      <c r="G20" s="11">
        <f>+K20*L20/D20</f>
        <v>0.45454545454545453</v>
      </c>
      <c r="I20" s="1">
        <v>18</v>
      </c>
      <c r="J20" s="12">
        <v>18</v>
      </c>
      <c r="K20" s="1">
        <f>+D20-J20-I20</f>
        <v>30</v>
      </c>
      <c r="L20" s="13">
        <v>1</v>
      </c>
    </row>
    <row r="21" spans="1:12">
      <c r="A21" s="7" t="s">
        <v>16</v>
      </c>
      <c r="B21" s="23">
        <f>6</f>
        <v>6</v>
      </c>
      <c r="C21" s="9" t="s">
        <v>11</v>
      </c>
      <c r="D21" s="8">
        <f>+B21*C19</f>
        <v>132</v>
      </c>
      <c r="E21" s="11">
        <f>+I21*L21/D21</f>
        <v>0.11363636363636363</v>
      </c>
      <c r="F21" s="11">
        <f>+J21*L21/D21</f>
        <v>9.0909090909090912E-2</v>
      </c>
      <c r="G21" s="11">
        <f>+K21*L21/D21</f>
        <v>0.79545454545454541</v>
      </c>
      <c r="I21" s="1">
        <v>15</v>
      </c>
      <c r="J21" s="12">
        <v>12</v>
      </c>
      <c r="K21" s="1">
        <f>+D21-J21-I21</f>
        <v>105</v>
      </c>
      <c r="L21" s="13">
        <v>1</v>
      </c>
    </row>
    <row r="22" spans="1:12" ht="15.75">
      <c r="A22" s="15" t="s">
        <v>13</v>
      </c>
      <c r="B22" s="16">
        <f>SUM(B19:B21)</f>
        <v>11</v>
      </c>
      <c r="C22" s="16"/>
      <c r="D22" s="16">
        <f>SUM(D19:D21)</f>
        <v>242</v>
      </c>
      <c r="E22" s="17">
        <f>(+E21+E20+E19)/3</f>
        <v>0.15909090909090909</v>
      </c>
      <c r="F22" s="17">
        <f>(+F21+F20+F19)/3</f>
        <v>0.12121212121212122</v>
      </c>
      <c r="G22" s="17">
        <f>(+G21+G20+G19)/3</f>
        <v>0.71969696969696972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MAGGIO2024</vt:lpstr>
      <vt:lpstr>APRILE2024</vt:lpstr>
      <vt:lpstr>MARZO2024</vt:lpstr>
      <vt:lpstr>FEBBRAIO2024</vt:lpstr>
      <vt:lpstr>GENNAIO2024</vt:lpstr>
      <vt:lpstr>APRILE2024!Area_stampa</vt:lpstr>
      <vt:lpstr>FEBBRAIO2024!Area_stampa</vt:lpstr>
      <vt:lpstr>GENNAIO2024!Area_stampa</vt:lpstr>
      <vt:lpstr>MAGGIO2024!Area_stampa</vt:lpstr>
      <vt:lpstr>MARZO2024!Area_stampa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infocamere</dc:creator>
  <cp:lastModifiedBy>Carmelo Lombardo</cp:lastModifiedBy>
  <cp:lastPrinted>2019-10-09T10:24:05Z</cp:lastPrinted>
  <dcterms:created xsi:type="dcterms:W3CDTF">2018-11-13T09:01:03Z</dcterms:created>
  <dcterms:modified xsi:type="dcterms:W3CDTF">2024-06-06T07:39:42Z</dcterms:modified>
</cp:coreProperties>
</file>