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nfocamere\Desktop\2024\Presenze 2024\"/>
    </mc:Choice>
  </mc:AlternateContent>
  <xr:revisionPtr revIDLastSave="0" documentId="13_ncr:1_{BD5B49AD-9B0E-4B11-9134-A6A922920A3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ETTEMBRE2024" sheetId="44" r:id="rId1"/>
    <sheet name="AGOSTO2024" sheetId="43" r:id="rId2"/>
    <sheet name="LUGLIO2024" sheetId="42" r:id="rId3"/>
    <sheet name="GIUGNO2024" sheetId="41" r:id="rId4"/>
    <sheet name="MAGGIO2024" sheetId="40" r:id="rId5"/>
    <sheet name="APRILE2024" sheetId="39" r:id="rId6"/>
    <sheet name="MARZO2024" sheetId="38" r:id="rId7"/>
    <sheet name="FEBBRAIO2024" sheetId="37" r:id="rId8"/>
    <sheet name="GENNAIO2024" sheetId="36" r:id="rId9"/>
  </sheets>
  <definedNames>
    <definedName name="_xlnm.Print_Area" localSheetId="1">AGOSTO2024!$A$1:$G$24</definedName>
    <definedName name="_xlnm.Print_Area" localSheetId="5">APRILE2024!$A$1:$G$24</definedName>
    <definedName name="_xlnm.Print_Area" localSheetId="7">FEBBRAIO2024!$A$1:$G$24</definedName>
    <definedName name="_xlnm.Print_Area" localSheetId="8">GENNAIO2024!$A$1:$G$24</definedName>
    <definedName name="_xlnm.Print_Area" localSheetId="3">GIUGNO2024!$A$1:$G$24</definedName>
    <definedName name="_xlnm.Print_Area" localSheetId="2">LUGLIO2024!$A$1:$G$24</definedName>
    <definedName name="_xlnm.Print_Area" localSheetId="4">MAGGIO2024!$A$1:$G$24</definedName>
    <definedName name="_xlnm.Print_Area" localSheetId="6">MARZO2024!$A$1:$G$24</definedName>
    <definedName name="_xlnm.Print_Area" localSheetId="0">SETTEMBRE2024!$A$1:$G$24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4" l="1"/>
  <c r="J8" i="44"/>
  <c r="J7" i="44"/>
  <c r="I9" i="44"/>
  <c r="I8" i="44"/>
  <c r="I7" i="44"/>
  <c r="B19" i="44"/>
  <c r="D19" i="44" s="1"/>
  <c r="E19" i="44" s="1"/>
  <c r="B7" i="44"/>
  <c r="B22" i="44"/>
  <c r="B21" i="44"/>
  <c r="D21" i="44" s="1"/>
  <c r="B20" i="44"/>
  <c r="D20" i="44" s="1"/>
  <c r="B10" i="44"/>
  <c r="B9" i="44"/>
  <c r="D9" i="44" s="1"/>
  <c r="B8" i="44"/>
  <c r="D8" i="44" s="1"/>
  <c r="D7" i="44"/>
  <c r="B8" i="43"/>
  <c r="J9" i="43"/>
  <c r="J8" i="43"/>
  <c r="J7" i="43"/>
  <c r="I9" i="43"/>
  <c r="I8" i="43"/>
  <c r="I7" i="43"/>
  <c r="B9" i="43"/>
  <c r="D9" i="43" s="1"/>
  <c r="B20" i="43"/>
  <c r="D21" i="43"/>
  <c r="K21" i="43" s="1"/>
  <c r="G21" i="43" s="1"/>
  <c r="B21" i="43"/>
  <c r="D20" i="43"/>
  <c r="K20" i="43" s="1"/>
  <c r="G20" i="43" s="1"/>
  <c r="D19" i="43"/>
  <c r="K19" i="43" s="1"/>
  <c r="G19" i="43" s="1"/>
  <c r="D8" i="43"/>
  <c r="B7" i="43"/>
  <c r="D7" i="43" s="1"/>
  <c r="J9" i="42"/>
  <c r="J8" i="42"/>
  <c r="J7" i="42"/>
  <c r="I9" i="42"/>
  <c r="I8" i="42"/>
  <c r="I7" i="42"/>
  <c r="B8" i="42"/>
  <c r="D8" i="42" s="1"/>
  <c r="B21" i="42"/>
  <c r="B22" i="42" s="1"/>
  <c r="K20" i="42"/>
  <c r="G20" i="42" s="1"/>
  <c r="D20" i="42"/>
  <c r="F20" i="42" s="1"/>
  <c r="D19" i="42"/>
  <c r="B9" i="42"/>
  <c r="D9" i="42" s="1"/>
  <c r="B7" i="42"/>
  <c r="D7" i="42" s="1"/>
  <c r="B7" i="41"/>
  <c r="D7" i="41" s="1"/>
  <c r="E7" i="41" s="1"/>
  <c r="I7" i="41"/>
  <c r="J7" i="41"/>
  <c r="B8" i="41"/>
  <c r="B10" i="41" s="1"/>
  <c r="I8" i="41"/>
  <c r="J8" i="41"/>
  <c r="B9" i="41"/>
  <c r="D9" i="41" s="1"/>
  <c r="E9" i="41" s="1"/>
  <c r="I9" i="41"/>
  <c r="J9" i="41"/>
  <c r="D19" i="41"/>
  <c r="E19" i="41" s="1"/>
  <c r="F19" i="41"/>
  <c r="D20" i="41"/>
  <c r="K20" i="41" s="1"/>
  <c r="G20" i="41" s="1"/>
  <c r="B21" i="41"/>
  <c r="D21" i="41" s="1"/>
  <c r="B22" i="41"/>
  <c r="J9" i="40"/>
  <c r="F9" i="40" s="1"/>
  <c r="J8" i="40"/>
  <c r="J7" i="40"/>
  <c r="I9" i="40"/>
  <c r="I8" i="40"/>
  <c r="I7" i="40"/>
  <c r="B21" i="40"/>
  <c r="D21" i="40" s="1"/>
  <c r="D20" i="40"/>
  <c r="F20" i="40" s="1"/>
  <c r="D19" i="40"/>
  <c r="F19" i="40" s="1"/>
  <c r="B9" i="40"/>
  <c r="D9" i="40" s="1"/>
  <c r="B8" i="40"/>
  <c r="D8" i="40" s="1"/>
  <c r="D7" i="40"/>
  <c r="B7" i="40"/>
  <c r="B10" i="40" s="1"/>
  <c r="J9" i="39"/>
  <c r="J8" i="39"/>
  <c r="J7" i="39"/>
  <c r="I9" i="39"/>
  <c r="I8" i="39"/>
  <c r="I7" i="39"/>
  <c r="B22" i="39"/>
  <c r="B21" i="39"/>
  <c r="D21" i="39" s="1"/>
  <c r="K21" i="39" s="1"/>
  <c r="G21" i="39" s="1"/>
  <c r="D20" i="39"/>
  <c r="F20" i="39" s="1"/>
  <c r="D19" i="39"/>
  <c r="F19" i="39" s="1"/>
  <c r="B9" i="39"/>
  <c r="D9" i="39" s="1"/>
  <c r="B8" i="39"/>
  <c r="D8" i="39" s="1"/>
  <c r="B7" i="39"/>
  <c r="D7" i="39" s="1"/>
  <c r="E9" i="44" l="1"/>
  <c r="E10" i="44" s="1"/>
  <c r="K9" i="44"/>
  <c r="G9" i="44" s="1"/>
  <c r="F7" i="44"/>
  <c r="F9" i="44"/>
  <c r="F10" i="44" s="1"/>
  <c r="D22" i="44"/>
  <c r="F20" i="44"/>
  <c r="K20" i="44"/>
  <c r="G20" i="44" s="1"/>
  <c r="E20" i="44"/>
  <c r="D10" i="44"/>
  <c r="K7" i="44"/>
  <c r="G7" i="44" s="1"/>
  <c r="F8" i="44"/>
  <c r="E8" i="44"/>
  <c r="K8" i="44"/>
  <c r="G8" i="44" s="1"/>
  <c r="E21" i="44"/>
  <c r="E22" i="44" s="1"/>
  <c r="F21" i="44"/>
  <c r="K21" i="44"/>
  <c r="G21" i="44" s="1"/>
  <c r="E7" i="44"/>
  <c r="K19" i="44"/>
  <c r="G19" i="44" s="1"/>
  <c r="F19" i="44"/>
  <c r="B22" i="43"/>
  <c r="D22" i="43"/>
  <c r="D10" i="43"/>
  <c r="K7" i="43"/>
  <c r="G7" i="43" s="1"/>
  <c r="E9" i="43"/>
  <c r="K9" i="43"/>
  <c r="G9" i="43" s="1"/>
  <c r="G22" i="43"/>
  <c r="E7" i="43"/>
  <c r="F7" i="43"/>
  <c r="F9" i="43"/>
  <c r="K8" i="43"/>
  <c r="G8" i="43" s="1"/>
  <c r="F8" i="43"/>
  <c r="E8" i="43"/>
  <c r="E20" i="43"/>
  <c r="E21" i="43"/>
  <c r="B10" i="43"/>
  <c r="E19" i="43"/>
  <c r="F20" i="43"/>
  <c r="F21" i="43"/>
  <c r="F19" i="43"/>
  <c r="E9" i="40"/>
  <c r="F20" i="41"/>
  <c r="E20" i="41"/>
  <c r="E8" i="42"/>
  <c r="K8" i="42"/>
  <c r="G8" i="42" s="1"/>
  <c r="F8" i="42"/>
  <c r="K9" i="42"/>
  <c r="G9" i="42" s="1"/>
  <c r="F9" i="42"/>
  <c r="E9" i="42"/>
  <c r="D10" i="42"/>
  <c r="K7" i="42"/>
  <c r="G7" i="42" s="1"/>
  <c r="F7" i="42"/>
  <c r="E7" i="42"/>
  <c r="D21" i="42"/>
  <c r="E19" i="42"/>
  <c r="F19" i="42"/>
  <c r="K19" i="42"/>
  <c r="G19" i="42" s="1"/>
  <c r="E20" i="42"/>
  <c r="B10" i="42"/>
  <c r="F7" i="41"/>
  <c r="F9" i="41"/>
  <c r="K7" i="41"/>
  <c r="G7" i="41" s="1"/>
  <c r="K9" i="41"/>
  <c r="G9" i="41" s="1"/>
  <c r="E8" i="41"/>
  <c r="E10" i="41" s="1"/>
  <c r="F21" i="41"/>
  <c r="F22" i="41" s="1"/>
  <c r="E21" i="41"/>
  <c r="E22" i="41" s="1"/>
  <c r="K21" i="41"/>
  <c r="G21" i="41" s="1"/>
  <c r="D22" i="41"/>
  <c r="K19" i="41"/>
  <c r="G19" i="41" s="1"/>
  <c r="D8" i="41"/>
  <c r="K9" i="40"/>
  <c r="G9" i="40" s="1"/>
  <c r="E8" i="40"/>
  <c r="K19" i="40"/>
  <c r="G19" i="40" s="1"/>
  <c r="D10" i="40"/>
  <c r="F7" i="40"/>
  <c r="E7" i="40"/>
  <c r="E21" i="40"/>
  <c r="F21" i="40"/>
  <c r="F22" i="40" s="1"/>
  <c r="K21" i="40"/>
  <c r="G21" i="40" s="1"/>
  <c r="D22" i="40"/>
  <c r="K20" i="40"/>
  <c r="G20" i="40" s="1"/>
  <c r="K8" i="40"/>
  <c r="G8" i="40" s="1"/>
  <c r="F8" i="40"/>
  <c r="E20" i="40"/>
  <c r="E19" i="40"/>
  <c r="B22" i="40"/>
  <c r="K7" i="40"/>
  <c r="G7" i="40" s="1"/>
  <c r="K19" i="39"/>
  <c r="G19" i="39" s="1"/>
  <c r="K9" i="39"/>
  <c r="G9" i="39" s="1"/>
  <c r="E9" i="39"/>
  <c r="F9" i="39"/>
  <c r="K7" i="39"/>
  <c r="G7" i="39" s="1"/>
  <c r="E7" i="39"/>
  <c r="D10" i="39"/>
  <c r="F7" i="39"/>
  <c r="K8" i="39"/>
  <c r="G8" i="39" s="1"/>
  <c r="F8" i="39"/>
  <c r="E8" i="39"/>
  <c r="F21" i="39"/>
  <c r="F22" i="39" s="1"/>
  <c r="E20" i="39"/>
  <c r="E19" i="39"/>
  <c r="K20" i="39"/>
  <c r="G20" i="39" s="1"/>
  <c r="D22" i="39"/>
  <c r="B10" i="39"/>
  <c r="E21" i="39"/>
  <c r="J9" i="38"/>
  <c r="I9" i="38"/>
  <c r="J8" i="38"/>
  <c r="I8" i="38"/>
  <c r="J7" i="38"/>
  <c r="I7" i="38"/>
  <c r="B21" i="38"/>
  <c r="B22" i="38" s="1"/>
  <c r="D20" i="38"/>
  <c r="E20" i="38" s="1"/>
  <c r="D19" i="38"/>
  <c r="K19" i="38" s="1"/>
  <c r="G19" i="38" s="1"/>
  <c r="B9" i="38"/>
  <c r="D9" i="38" s="1"/>
  <c r="B8" i="38"/>
  <c r="D8" i="38" s="1"/>
  <c r="F8" i="38" s="1"/>
  <c r="B7" i="38"/>
  <c r="D7" i="38" s="1"/>
  <c r="J9" i="37"/>
  <c r="J8" i="37"/>
  <c r="J7" i="37"/>
  <c r="I9" i="37"/>
  <c r="I8" i="37"/>
  <c r="I7" i="37"/>
  <c r="B9" i="36"/>
  <c r="G22" i="44" l="1"/>
  <c r="G10" i="44"/>
  <c r="F22" i="44"/>
  <c r="E10" i="43"/>
  <c r="G10" i="43"/>
  <c r="F10" i="43"/>
  <c r="E22" i="43"/>
  <c r="F22" i="43"/>
  <c r="E7" i="38"/>
  <c r="K21" i="42"/>
  <c r="G21" i="42" s="1"/>
  <c r="G22" i="42" s="1"/>
  <c r="F21" i="42"/>
  <c r="F22" i="42" s="1"/>
  <c r="E21" i="42"/>
  <c r="E22" i="42" s="1"/>
  <c r="D22" i="42"/>
  <c r="E10" i="42"/>
  <c r="F10" i="42"/>
  <c r="G10" i="42"/>
  <c r="G22" i="41"/>
  <c r="D10" i="41"/>
  <c r="K8" i="41"/>
  <c r="G8" i="41" s="1"/>
  <c r="G10" i="41" s="1"/>
  <c r="F8" i="41"/>
  <c r="F10" i="41" s="1"/>
  <c r="G10" i="40"/>
  <c r="E10" i="40"/>
  <c r="G22" i="40"/>
  <c r="F10" i="40"/>
  <c r="E22" i="40"/>
  <c r="E8" i="38"/>
  <c r="G22" i="39"/>
  <c r="D21" i="38"/>
  <c r="G10" i="39"/>
  <c r="E10" i="39"/>
  <c r="E22" i="39"/>
  <c r="F10" i="39"/>
  <c r="K8" i="38"/>
  <c r="G8" i="38" s="1"/>
  <c r="E9" i="38"/>
  <c r="K9" i="38"/>
  <c r="G9" i="38" s="1"/>
  <c r="F9" i="38"/>
  <c r="F7" i="38"/>
  <c r="D10" i="38"/>
  <c r="K7" i="38"/>
  <c r="G7" i="38" s="1"/>
  <c r="D22" i="38"/>
  <c r="B10" i="38"/>
  <c r="E19" i="38"/>
  <c r="F20" i="38"/>
  <c r="F21" i="38"/>
  <c r="F19" i="38"/>
  <c r="K20" i="38"/>
  <c r="G20" i="38" s="1"/>
  <c r="B21" i="36"/>
  <c r="B21" i="37"/>
  <c r="B22" i="37" s="1"/>
  <c r="D20" i="37"/>
  <c r="F20" i="37" s="1"/>
  <c r="D19" i="37"/>
  <c r="F19" i="37" s="1"/>
  <c r="B9" i="37"/>
  <c r="D9" i="37" s="1"/>
  <c r="B8" i="37"/>
  <c r="D8" i="37" s="1"/>
  <c r="B7" i="37"/>
  <c r="D7" i="37" s="1"/>
  <c r="J9" i="36"/>
  <c r="J8" i="36"/>
  <c r="J7" i="36"/>
  <c r="I9" i="36"/>
  <c r="I8" i="36"/>
  <c r="I7" i="36"/>
  <c r="B7" i="36"/>
  <c r="B8" i="36"/>
  <c r="E10" i="38" l="1"/>
  <c r="K21" i="38"/>
  <c r="G21" i="38" s="1"/>
  <c r="G22" i="38" s="1"/>
  <c r="E21" i="38"/>
  <c r="E22" i="38" s="1"/>
  <c r="G10" i="38"/>
  <c r="F10" i="38"/>
  <c r="F22" i="38"/>
  <c r="D21" i="37"/>
  <c r="F21" i="37" s="1"/>
  <c r="E8" i="37"/>
  <c r="K8" i="37"/>
  <c r="G8" i="37" s="1"/>
  <c r="F8" i="37"/>
  <c r="D10" i="37"/>
  <c r="K7" i="37"/>
  <c r="G7" i="37" s="1"/>
  <c r="E9" i="37"/>
  <c r="K9" i="37"/>
  <c r="G9" i="37" s="1"/>
  <c r="F22" i="37"/>
  <c r="E7" i="37"/>
  <c r="F7" i="37"/>
  <c r="F9" i="37"/>
  <c r="B10" i="37"/>
  <c r="K20" i="37"/>
  <c r="G20" i="37" s="1"/>
  <c r="K21" i="37"/>
  <c r="G21" i="37" s="1"/>
  <c r="K19" i="37"/>
  <c r="G19" i="37" s="1"/>
  <c r="E20" i="37"/>
  <c r="D22" i="37"/>
  <c r="E19" i="37"/>
  <c r="B22" i="36"/>
  <c r="D21" i="36"/>
  <c r="E21" i="36" s="1"/>
  <c r="D20" i="36"/>
  <c r="K20" i="36" s="1"/>
  <c r="G20" i="36" s="1"/>
  <c r="D19" i="36"/>
  <c r="F19" i="36" s="1"/>
  <c r="D9" i="36"/>
  <c r="D8" i="36"/>
  <c r="B10" i="36"/>
  <c r="E21" i="37" l="1"/>
  <c r="G22" i="37"/>
  <c r="G10" i="37"/>
  <c r="E10" i="37"/>
  <c r="E22" i="37"/>
  <c r="F10" i="37"/>
  <c r="D22" i="36"/>
  <c r="E20" i="36"/>
  <c r="E19" i="36"/>
  <c r="F20" i="36"/>
  <c r="E9" i="36"/>
  <c r="K9" i="36"/>
  <c r="G9" i="36" s="1"/>
  <c r="F9" i="36"/>
  <c r="F8" i="36"/>
  <c r="E8" i="36"/>
  <c r="K8" i="36"/>
  <c r="G8" i="36" s="1"/>
  <c r="D7" i="36"/>
  <c r="K19" i="36"/>
  <c r="G19" i="36" s="1"/>
  <c r="F21" i="36"/>
  <c r="K21" i="36"/>
  <c r="G21" i="36" s="1"/>
  <c r="E22" i="36" l="1"/>
  <c r="G22" i="36"/>
  <c r="F22" i="36"/>
  <c r="E7" i="36"/>
  <c r="E10" i="36" s="1"/>
  <c r="K7" i="36"/>
  <c r="G7" i="36" s="1"/>
  <c r="G10" i="36" s="1"/>
  <c r="D10" i="36"/>
  <c r="F7" i="36"/>
  <c r="F10" i="36" s="1"/>
</calcChain>
</file>

<file path=xl/sharedStrings.xml><?xml version="1.0" encoding="utf-8"?>
<sst xmlns="http://schemas.openxmlformats.org/spreadsheetml/2006/main" count="357" uniqueCount="48">
  <si>
    <t>AREA DIRIGENZIALE</t>
  </si>
  <si>
    <t>TOTALE DIPENDENTI</t>
  </si>
  <si>
    <t>GIORNI LAVORATIVI TEORICI</t>
  </si>
  <si>
    <t>TASSO PERCENTUALE ASSENZE</t>
  </si>
  <si>
    <t>TASSO PERCENTUALE FERIE</t>
  </si>
  <si>
    <t>TASSO PERCENTUALE PRESENZE</t>
  </si>
  <si>
    <t>ASS</t>
  </si>
  <si>
    <t>FER</t>
  </si>
  <si>
    <t>PRE</t>
  </si>
  <si>
    <t>AREA SEGRETARIO GEN</t>
  </si>
  <si>
    <t>AREA 1</t>
  </si>
  <si>
    <t>"</t>
  </si>
  <si>
    <t>AREA 2</t>
  </si>
  <si>
    <t>TOTALI GENERALI</t>
  </si>
  <si>
    <t>(tasso medio)</t>
  </si>
  <si>
    <r>
      <t>AREA 1</t>
    </r>
    <r>
      <rPr>
        <b/>
        <sz val="10"/>
        <color rgb="FF0000FF"/>
        <rFont val="Albertus"/>
        <family val="2"/>
      </rPr>
      <t xml:space="preserve"> </t>
    </r>
  </si>
  <si>
    <t xml:space="preserve">AREA 2 </t>
  </si>
  <si>
    <t>TASSI DI ASSENZA MESE DI GENNAIO 2024</t>
  </si>
  <si>
    <r>
      <t>GIORNI LAVORATIVI</t>
    </r>
    <r>
      <rPr>
        <sz val="10"/>
        <rFont val="Albertus"/>
        <family val="2"/>
      </rPr>
      <t xml:space="preserve">            GENNAIO 2024</t>
    </r>
  </si>
  <si>
    <t>TASSI DI ASSENZA MESE DI FEBBRAIO 2024</t>
  </si>
  <si>
    <r>
      <t>GIORNI LAVORATIVI</t>
    </r>
    <r>
      <rPr>
        <sz val="10"/>
        <rFont val="Albertus"/>
        <family val="2"/>
      </rPr>
      <t xml:space="preserve">            FEBBRAIO 2024</t>
    </r>
  </si>
  <si>
    <t>AREA 2 (*)</t>
  </si>
  <si>
    <t>(*) -3 unità - in pensione dal 1° Febbraio 2024</t>
  </si>
  <si>
    <t>TASSI DI ASSENZA MESE DI MARZO 2024</t>
  </si>
  <si>
    <r>
      <t>GIORNI LAVORATIVI</t>
    </r>
    <r>
      <rPr>
        <sz val="10"/>
        <rFont val="Albertus"/>
        <family val="2"/>
      </rPr>
      <t xml:space="preserve">            MARZO 2024</t>
    </r>
  </si>
  <si>
    <t>TASSI DI ASSENZA MESE DI APRILE 2024</t>
  </si>
  <si>
    <r>
      <t>GIORNI LAVORATIVI</t>
    </r>
    <r>
      <rPr>
        <sz val="10"/>
        <rFont val="Albertus"/>
        <family val="2"/>
      </rPr>
      <t xml:space="preserve">            APRILE 2024</t>
    </r>
  </si>
  <si>
    <t>TASSI DI ASSENZA MESE DI MAGGIO 2024</t>
  </si>
  <si>
    <r>
      <t>GIORNI LAVORATIVI</t>
    </r>
    <r>
      <rPr>
        <sz val="10"/>
        <rFont val="Albertus"/>
        <family val="2"/>
      </rPr>
      <t xml:space="preserve">           MAGGIO 2024</t>
    </r>
  </si>
  <si>
    <r>
      <t>GIORNI LAVORATIVI</t>
    </r>
    <r>
      <rPr>
        <sz val="10"/>
        <rFont val="Albertus"/>
        <family val="2"/>
      </rPr>
      <t xml:space="preserve">            MAGGIO 2024</t>
    </r>
  </si>
  <si>
    <r>
      <t>GIORNI LAVORATIVI</t>
    </r>
    <r>
      <rPr>
        <sz val="10"/>
        <rFont val="Albertus"/>
        <family val="2"/>
      </rPr>
      <t xml:space="preserve">            GIUGNO 2024</t>
    </r>
  </si>
  <si>
    <r>
      <t>GIORNI LAVORATIVI</t>
    </r>
    <r>
      <rPr>
        <sz val="10"/>
        <rFont val="Albertus"/>
        <family val="2"/>
      </rPr>
      <t xml:space="preserve">           GIUGNO 2024</t>
    </r>
  </si>
  <si>
    <t>TASSI DI ASSENZA MESE DI GIUGNO 2024</t>
  </si>
  <si>
    <t>TASSI DI ASSENZA MESE DI LUGLIO 2024</t>
  </si>
  <si>
    <r>
      <t>AREA 1</t>
    </r>
    <r>
      <rPr>
        <b/>
        <sz val="10"/>
        <color rgb="FF0000FF"/>
        <rFont val="Albertus"/>
        <family val="2"/>
      </rPr>
      <t xml:space="preserve"> </t>
    </r>
    <r>
      <rPr>
        <sz val="10"/>
        <rFont val="Albertus"/>
        <family val="2"/>
      </rPr>
      <t>(**)</t>
    </r>
  </si>
  <si>
    <t>(**) -1 unità - in pensione dal 1° Giugno 2024</t>
  </si>
  <si>
    <t>TASSI DI ASSENZA MESE DI AGOSTO 2024</t>
  </si>
  <si>
    <r>
      <t>GIORNI LAVORATIVI</t>
    </r>
    <r>
      <rPr>
        <sz val="10"/>
        <rFont val="Albertus"/>
        <family val="2"/>
      </rPr>
      <t xml:space="preserve">           AGOSTO 2024</t>
    </r>
  </si>
  <si>
    <r>
      <t>GIORNI LAVORATIVI</t>
    </r>
    <r>
      <rPr>
        <sz val="10"/>
        <rFont val="Albertus"/>
        <family val="2"/>
      </rPr>
      <t xml:space="preserve">            AGOSTO 2024</t>
    </r>
  </si>
  <si>
    <t>AREA 1 (***)</t>
  </si>
  <si>
    <t>(***) -1 unità - in pensione dal 1° Agosto 2024</t>
  </si>
  <si>
    <t>(°°) -1 unità - in pensione dal 1° Agosto 2024</t>
  </si>
  <si>
    <t>AREA 2(°°)</t>
  </si>
  <si>
    <t>TASSI DI ASSENZA MESE DI SETTEMBRE 2024</t>
  </si>
  <si>
    <r>
      <t>GIORNI LAVORATIVI</t>
    </r>
    <r>
      <rPr>
        <sz val="10"/>
        <rFont val="Albertus"/>
        <family val="2"/>
      </rPr>
      <t xml:space="preserve">           SETTEMBRE 2024</t>
    </r>
  </si>
  <si>
    <t>AREA SEGRETARIO GEN(*)</t>
  </si>
  <si>
    <t xml:space="preserve">AREA 1 </t>
  </si>
  <si>
    <t>(*) +2 unità - assunzione ruolo dal 1° Settembre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</si>
</sst>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lbertus"/>
      <family val="2"/>
    </font>
    <font>
      <sz val="9"/>
      <name val="Albertus"/>
      <family val="2"/>
    </font>
    <font>
      <b/>
      <sz val="10"/>
      <name val="Albertus"/>
      <family val="2"/>
    </font>
    <font>
      <sz val="10"/>
      <color theme="1"/>
      <name val="Albertus"/>
      <family val="2"/>
    </font>
    <font>
      <sz val="10"/>
      <color indexed="12"/>
      <name val="Arial"/>
      <family val="2"/>
    </font>
    <font>
      <b/>
      <sz val="12"/>
      <name val="Albertus"/>
      <family val="2"/>
    </font>
    <font>
      <i/>
      <sz val="10"/>
      <name val="Arial"/>
      <family val="2"/>
    </font>
    <font>
      <sz val="9"/>
      <color rgb="FF0000FF"/>
      <name val="Albertus"/>
      <family val="2"/>
    </font>
    <font>
      <sz val="10"/>
      <name val="Arial"/>
      <family val="2"/>
    </font>
    <font>
      <b/>
      <sz val="10"/>
      <color rgb="FF0000FF"/>
      <name val="Albertus"/>
      <family val="2"/>
    </font>
    <font>
      <sz val="10"/>
      <color rgb="FF000099"/>
      <name val="Albertus"/>
      <family val="2"/>
    </font>
    <font>
      <sz val="10"/>
      <color rgb="FF000099"/>
      <name val="Arial"/>
      <family val="2"/>
    </font>
    <font>
      <b/>
      <sz val="10"/>
      <color theme="1"/>
      <name val="Albertus"/>
      <family val="2"/>
    </font>
    <font>
      <sz val="10"/>
      <color rgb="FF0000FF"/>
      <name val="Albertus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0" fontId="1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0" fontId="6" fillId="4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3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0" fontId="10" fillId="0" borderId="1" xfId="0" applyFont="1" applyBorder="1" applyAlignment="1">
      <alignment horizontal="center"/>
    </xf>
    <xf numFmtId="0" fontId="14" fillId="0" borderId="3" xfId="0" applyFont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01A8FA7-38E2-40BD-ADC2-7A4D6E406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7D05ADAF-7C94-48B2-9836-F99C1DDFB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A18A8C83-AA27-4928-BC90-04E921E4F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981075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6D089980-B479-4720-A938-7B50DC36F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409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9F729522-C7FC-4222-BDD1-8BE0DAC1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0</xdr:col>
      <xdr:colOff>1181100</xdr:colOff>
      <xdr:row>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2F54-D402-4930-9881-B85B420429AA}">
  <dimension ref="A1:L24"/>
  <sheetViews>
    <sheetView tabSelected="1" workbookViewId="0">
      <selection activeCell="D27" sqref="D27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43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44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6">
        <f>8+3-1+2</f>
        <v>12</v>
      </c>
      <c r="C7" s="9">
        <v>21</v>
      </c>
      <c r="D7" s="8">
        <f>+B7*C7</f>
        <v>252</v>
      </c>
      <c r="E7" s="10">
        <f>+I7*L7/D7</f>
        <v>6.7460317460317457E-2</v>
      </c>
      <c r="F7" s="11">
        <f>+J7*L7/D7</f>
        <v>0.15476190476190477</v>
      </c>
      <c r="G7" s="11">
        <f>+K7*L7/D7</f>
        <v>0.77777777777777779</v>
      </c>
      <c r="I7" s="20">
        <f>10+I19</f>
        <v>17</v>
      </c>
      <c r="J7" s="12">
        <f>22+J19</f>
        <v>39</v>
      </c>
      <c r="K7" s="1">
        <f>+D7-J7-I7</f>
        <v>196</v>
      </c>
      <c r="L7" s="13">
        <v>1</v>
      </c>
    </row>
    <row r="8" spans="1:12" ht="16.5" customHeight="1">
      <c r="A8" s="7" t="s">
        <v>15</v>
      </c>
      <c r="B8" s="22">
        <f>32+3-1-2-1-1</f>
        <v>30</v>
      </c>
      <c r="C8" s="9" t="s">
        <v>11</v>
      </c>
      <c r="D8" s="8">
        <f>+B8*C7</f>
        <v>630</v>
      </c>
      <c r="E8" s="14">
        <f>+I8*L8/D8</f>
        <v>4.7619047619047616E-2</v>
      </c>
      <c r="F8" s="11">
        <f>+J8*L8/D8</f>
        <v>0.1492063492063492</v>
      </c>
      <c r="G8" s="11">
        <f>+K8*L8/D8</f>
        <v>0.80317460317460321</v>
      </c>
      <c r="I8" s="1">
        <f>30+I20</f>
        <v>30</v>
      </c>
      <c r="J8" s="12">
        <f>94+J20</f>
        <v>94</v>
      </c>
      <c r="K8" s="1">
        <f>+D8-J8-I8</f>
        <v>506</v>
      </c>
      <c r="L8" s="13">
        <v>1</v>
      </c>
    </row>
    <row r="9" spans="1:12" ht="16.5" customHeight="1">
      <c r="A9" s="7" t="s">
        <v>12</v>
      </c>
      <c r="B9" s="8">
        <f>28+6-1-1-3-1</f>
        <v>28</v>
      </c>
      <c r="C9" s="9" t="s">
        <v>11</v>
      </c>
      <c r="D9" s="8">
        <f>+B9*C7</f>
        <v>588</v>
      </c>
      <c r="E9" s="14">
        <f>+I9*L9/D9</f>
        <v>5.2721088435374153E-2</v>
      </c>
      <c r="F9" s="11">
        <f>+J9*L9/D9</f>
        <v>0.19387755102040816</v>
      </c>
      <c r="G9" s="11">
        <f>+K9*L9/D9</f>
        <v>0.75340136054421769</v>
      </c>
      <c r="I9" s="1">
        <f>14+I21</f>
        <v>31</v>
      </c>
      <c r="J9" s="12">
        <f>104+J21</f>
        <v>114</v>
      </c>
      <c r="K9" s="1">
        <f>+D9-J9-I9</f>
        <v>443</v>
      </c>
      <c r="L9" s="13">
        <v>1</v>
      </c>
    </row>
    <row r="10" spans="1:12" ht="19.5" customHeight="1">
      <c r="A10" s="15" t="s">
        <v>13</v>
      </c>
      <c r="B10" s="16">
        <f>SUM(B7:B9)</f>
        <v>70</v>
      </c>
      <c r="C10" s="16"/>
      <c r="D10" s="16">
        <f>SUM(D7:D9)</f>
        <v>1470</v>
      </c>
      <c r="E10" s="17">
        <f>(+E9+E8+E7)/3</f>
        <v>5.5933484504913068E-2</v>
      </c>
      <c r="F10" s="17">
        <f>(+F9+F8+F7)/3</f>
        <v>0.16594860166288739</v>
      </c>
      <c r="G10" s="17">
        <f>(+G9+G8+G7)/3</f>
        <v>0.77811791383219953</v>
      </c>
      <c r="I10" s="1"/>
      <c r="J10" s="20"/>
      <c r="K10" s="1"/>
      <c r="L10" s="1"/>
    </row>
    <row r="11" spans="1:12" ht="18.75" customHeight="1">
      <c r="A11" s="27"/>
      <c r="B11" s="2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7"/>
      <c r="B12" s="21"/>
    </row>
    <row r="18" spans="1:12" ht="38.25">
      <c r="A18" s="2" t="s">
        <v>0</v>
      </c>
      <c r="B18" s="3" t="s">
        <v>1</v>
      </c>
      <c r="C18" s="4" t="s">
        <v>44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45</v>
      </c>
      <c r="B19" s="26">
        <f>2+2</f>
        <v>4</v>
      </c>
      <c r="C19" s="9">
        <v>21</v>
      </c>
      <c r="D19" s="8">
        <f>+B19*C19</f>
        <v>84</v>
      </c>
      <c r="E19" s="10">
        <f>+I19*L19/D19</f>
        <v>8.3333333333333329E-2</v>
      </c>
      <c r="F19" s="11">
        <f>+J19*L19/D19</f>
        <v>0.20238095238095238</v>
      </c>
      <c r="G19" s="11">
        <f>+K19*L19/D19</f>
        <v>0.7142857142857143</v>
      </c>
      <c r="I19" s="1">
        <v>7</v>
      </c>
      <c r="J19" s="12">
        <v>17</v>
      </c>
      <c r="K19" s="1">
        <f>+D19-J19-I19</f>
        <v>60</v>
      </c>
      <c r="L19" s="13">
        <v>1</v>
      </c>
    </row>
    <row r="20" spans="1:12">
      <c r="A20" s="7" t="s">
        <v>46</v>
      </c>
      <c r="B20" s="23">
        <f>3-1</f>
        <v>2</v>
      </c>
      <c r="C20" s="9" t="s">
        <v>11</v>
      </c>
      <c r="D20" s="8">
        <f>+B20*C19</f>
        <v>42</v>
      </c>
      <c r="E20" s="11">
        <f>+I20*L20/D20</f>
        <v>0</v>
      </c>
      <c r="F20" s="11">
        <f>+J20*L20/D20</f>
        <v>0</v>
      </c>
      <c r="G20" s="11">
        <f>+K20*L20/D20</f>
        <v>1</v>
      </c>
      <c r="I20" s="1">
        <v>0</v>
      </c>
      <c r="J20" s="12">
        <v>0</v>
      </c>
      <c r="K20" s="1">
        <f>+D20-J20-I20</f>
        <v>42</v>
      </c>
      <c r="L20" s="13">
        <v>1</v>
      </c>
    </row>
    <row r="21" spans="1:12">
      <c r="A21" s="7" t="s">
        <v>12</v>
      </c>
      <c r="B21" s="8">
        <f>6-1</f>
        <v>5</v>
      </c>
      <c r="C21" s="9" t="s">
        <v>11</v>
      </c>
      <c r="D21" s="8">
        <f>+B21*C19</f>
        <v>105</v>
      </c>
      <c r="E21" s="11">
        <f>+I21*L21/D21</f>
        <v>0.16190476190476191</v>
      </c>
      <c r="F21" s="11">
        <f>+J21*L21/D21</f>
        <v>9.5238095238095233E-2</v>
      </c>
      <c r="G21" s="11">
        <f>+K21*L21/D21</f>
        <v>0.74285714285714288</v>
      </c>
      <c r="I21" s="1">
        <v>17</v>
      </c>
      <c r="J21" s="12">
        <v>10</v>
      </c>
      <c r="K21" s="1">
        <f>+D21-J21-I21</f>
        <v>78</v>
      </c>
      <c r="L21" s="13">
        <v>1</v>
      </c>
    </row>
    <row r="22" spans="1:12" ht="15.75">
      <c r="A22" s="15" t="s">
        <v>13</v>
      </c>
      <c r="B22" s="16">
        <f>SUM(B19:B21)</f>
        <v>11</v>
      </c>
      <c r="C22" s="16"/>
      <c r="D22" s="16">
        <f>SUM(D19:D21)</f>
        <v>231</v>
      </c>
      <c r="E22" s="17">
        <f>(+E21+E20+E19)/3</f>
        <v>8.1746031746031747E-2</v>
      </c>
      <c r="F22" s="17">
        <f>(+F21+F20+F19)/3</f>
        <v>9.9206349206349201E-2</v>
      </c>
      <c r="G22" s="17">
        <f>(+G21+G20+G19)/3</f>
        <v>0.81904761904761914</v>
      </c>
      <c r="I22" s="1"/>
      <c r="J22" s="1"/>
      <c r="K22" s="1"/>
      <c r="L22" s="1"/>
    </row>
    <row r="23" spans="1:12">
      <c r="A23" s="27" t="s">
        <v>47</v>
      </c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5631-0F8A-4E04-B5A0-DD57BD41C0CE}">
  <dimension ref="A1:L24"/>
  <sheetViews>
    <sheetView workbookViewId="0">
      <selection activeCell="B9" sqref="B9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36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37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3">
        <f>8+3-1</f>
        <v>10</v>
      </c>
      <c r="C7" s="9">
        <v>21</v>
      </c>
      <c r="D7" s="8">
        <f>+B7*C7</f>
        <v>210</v>
      </c>
      <c r="E7" s="10">
        <f>+I7*L7/D7</f>
        <v>1.9047619047619049E-2</v>
      </c>
      <c r="F7" s="11">
        <f>+J7*L7/D7</f>
        <v>0.47619047619047616</v>
      </c>
      <c r="G7" s="11">
        <f>+K7*L7/D7</f>
        <v>0.50476190476190474</v>
      </c>
      <c r="I7" s="20">
        <f>3+I19</f>
        <v>4</v>
      </c>
      <c r="J7" s="12">
        <f>91+J19</f>
        <v>100</v>
      </c>
      <c r="K7" s="1">
        <f>+D7-J7-I7</f>
        <v>106</v>
      </c>
      <c r="L7" s="13">
        <v>1</v>
      </c>
    </row>
    <row r="8" spans="1:12" ht="16.5" customHeight="1">
      <c r="A8" s="7" t="s">
        <v>15</v>
      </c>
      <c r="B8" s="22">
        <f>32+3-1-2-1-1</f>
        <v>30</v>
      </c>
      <c r="C8" s="9" t="s">
        <v>11</v>
      </c>
      <c r="D8" s="8">
        <f>+B8*C7</f>
        <v>630</v>
      </c>
      <c r="E8" s="14">
        <f>+I8*L8/D8</f>
        <v>6.1904761904761907E-2</v>
      </c>
      <c r="F8" s="11">
        <f>+J8*L8/D8</f>
        <v>0.3968253968253968</v>
      </c>
      <c r="G8" s="11">
        <f>+K8*L8/D8</f>
        <v>0.54126984126984123</v>
      </c>
      <c r="I8" s="1">
        <f>38+I20</f>
        <v>39</v>
      </c>
      <c r="J8" s="12">
        <f>236+J20</f>
        <v>250</v>
      </c>
      <c r="K8" s="1">
        <f>+D8-J8-I8</f>
        <v>341</v>
      </c>
      <c r="L8" s="13">
        <v>1</v>
      </c>
    </row>
    <row r="9" spans="1:12" ht="16.5" customHeight="1">
      <c r="A9" s="7" t="s">
        <v>42</v>
      </c>
      <c r="B9" s="26">
        <f>28+6-1-1-3-1</f>
        <v>28</v>
      </c>
      <c r="C9" s="9" t="s">
        <v>11</v>
      </c>
      <c r="D9" s="8">
        <f>+B9*C7</f>
        <v>588</v>
      </c>
      <c r="E9" s="14">
        <f>+I9*L9/D9</f>
        <v>4.9319727891156462E-2</v>
      </c>
      <c r="F9" s="11">
        <f>+J9*L9/D9</f>
        <v>0.43197278911564624</v>
      </c>
      <c r="G9" s="11">
        <f>+K9*L9/D9</f>
        <v>0.51870748299319724</v>
      </c>
      <c r="I9" s="1">
        <f>16+I21</f>
        <v>29</v>
      </c>
      <c r="J9" s="12">
        <f>227+J21</f>
        <v>254</v>
      </c>
      <c r="K9" s="1">
        <f>+D9-J9-I9</f>
        <v>305</v>
      </c>
      <c r="L9" s="13">
        <v>1</v>
      </c>
    </row>
    <row r="10" spans="1:12" ht="19.5" customHeight="1">
      <c r="A10" s="15" t="s">
        <v>13</v>
      </c>
      <c r="B10" s="16">
        <f>SUM(B7:B9)</f>
        <v>68</v>
      </c>
      <c r="C10" s="16"/>
      <c r="D10" s="16">
        <f>SUM(D7:D9)</f>
        <v>1428</v>
      </c>
      <c r="E10" s="17">
        <f>(+E9+E8+E7)/3</f>
        <v>4.3424036281179135E-2</v>
      </c>
      <c r="F10" s="17">
        <f>(+F9+F8+F7)/3</f>
        <v>0.43499622071050642</v>
      </c>
      <c r="G10" s="17">
        <f>(+G9+G8+G7)/3</f>
        <v>0.52157974300831444</v>
      </c>
      <c r="I10" s="1"/>
      <c r="J10" s="20"/>
      <c r="K10" s="1"/>
      <c r="L10" s="1"/>
    </row>
    <row r="11" spans="1:12" ht="18.75" customHeight="1">
      <c r="A11" s="27" t="s">
        <v>41</v>
      </c>
      <c r="B11" s="2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7"/>
      <c r="B12" s="21"/>
    </row>
    <row r="18" spans="1:12" ht="38.25">
      <c r="A18" s="2" t="s">
        <v>0</v>
      </c>
      <c r="B18" s="3" t="s">
        <v>1</v>
      </c>
      <c r="C18" s="4" t="s">
        <v>38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9</v>
      </c>
      <c r="B19" s="8">
        <v>2</v>
      </c>
      <c r="C19" s="9">
        <v>21</v>
      </c>
      <c r="D19" s="8">
        <f>+B19*C19</f>
        <v>42</v>
      </c>
      <c r="E19" s="10">
        <f>+I19*L19/D19</f>
        <v>2.3809523809523808E-2</v>
      </c>
      <c r="F19" s="11">
        <f>+J19*L19/D19</f>
        <v>0.21428571428571427</v>
      </c>
      <c r="G19" s="11">
        <f>+K19*L19/D19</f>
        <v>0.76190476190476186</v>
      </c>
      <c r="I19" s="1">
        <v>1</v>
      </c>
      <c r="J19" s="12">
        <v>9</v>
      </c>
      <c r="K19" s="1">
        <f>+D19-J19-I19</f>
        <v>32</v>
      </c>
      <c r="L19" s="13">
        <v>1</v>
      </c>
    </row>
    <row r="20" spans="1:12">
      <c r="A20" s="7" t="s">
        <v>39</v>
      </c>
      <c r="B20" s="26">
        <f>3-1</f>
        <v>2</v>
      </c>
      <c r="C20" s="9" t="s">
        <v>11</v>
      </c>
      <c r="D20" s="8">
        <f>+B20*C19</f>
        <v>42</v>
      </c>
      <c r="E20" s="11">
        <f>+I20*L20/D20</f>
        <v>2.3809523809523808E-2</v>
      </c>
      <c r="F20" s="11">
        <f>+J20*L20/D20</f>
        <v>0.33333333333333331</v>
      </c>
      <c r="G20" s="11">
        <f>+K20*L20/D20</f>
        <v>0.6428571428571429</v>
      </c>
      <c r="I20" s="1">
        <v>1</v>
      </c>
      <c r="J20" s="12">
        <v>14</v>
      </c>
      <c r="K20" s="1">
        <f>+D20-J20-I20</f>
        <v>27</v>
      </c>
      <c r="L20" s="13">
        <v>1</v>
      </c>
    </row>
    <row r="21" spans="1:12">
      <c r="A21" s="7" t="s">
        <v>12</v>
      </c>
      <c r="B21" s="8">
        <f>6-1</f>
        <v>5</v>
      </c>
      <c r="C21" s="9" t="s">
        <v>11</v>
      </c>
      <c r="D21" s="8">
        <f>+B21*C19</f>
        <v>105</v>
      </c>
      <c r="E21" s="11">
        <f>+I21*L21/D21</f>
        <v>0.12380952380952381</v>
      </c>
      <c r="F21" s="11">
        <f>+J21*L21/D21</f>
        <v>0.25714285714285712</v>
      </c>
      <c r="G21" s="11">
        <f>+K21*L21/D21</f>
        <v>0.61904761904761907</v>
      </c>
      <c r="I21" s="1">
        <v>13</v>
      </c>
      <c r="J21" s="12">
        <v>27</v>
      </c>
      <c r="K21" s="1">
        <f>+D21-J21-I21</f>
        <v>65</v>
      </c>
      <c r="L21" s="13">
        <v>1</v>
      </c>
    </row>
    <row r="22" spans="1:12" ht="15.75">
      <c r="A22" s="15" t="s">
        <v>13</v>
      </c>
      <c r="B22" s="16">
        <f>SUM(B19:B21)</f>
        <v>9</v>
      </c>
      <c r="C22" s="16"/>
      <c r="D22" s="16">
        <f>SUM(D19:D21)</f>
        <v>189</v>
      </c>
      <c r="E22" s="17">
        <f>(+E21+E20+E19)/3</f>
        <v>5.7142857142857141E-2</v>
      </c>
      <c r="F22" s="17">
        <f>(+F21+F20+F19)/3</f>
        <v>0.26825396825396824</v>
      </c>
      <c r="G22" s="17">
        <f>(+G21+G20+G19)/3</f>
        <v>0.67460317460317454</v>
      </c>
      <c r="I22" s="1"/>
      <c r="J22" s="1"/>
      <c r="K22" s="1"/>
      <c r="L22" s="1"/>
    </row>
    <row r="23" spans="1:12">
      <c r="A23" s="27" t="s">
        <v>40</v>
      </c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8192-A0F3-4503-BDD6-1D5642059B15}">
  <dimension ref="A1:L24"/>
  <sheetViews>
    <sheetView workbookViewId="0">
      <selection activeCell="J10" sqref="J10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33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31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3">
        <f>8+3-1</f>
        <v>10</v>
      </c>
      <c r="C7" s="9">
        <v>22</v>
      </c>
      <c r="D7" s="8">
        <f>+B7*C7</f>
        <v>220</v>
      </c>
      <c r="E7" s="10">
        <f>+I7*L7/D7</f>
        <v>3.1818181818181815E-2</v>
      </c>
      <c r="F7" s="11">
        <f>+J7*L7/D7</f>
        <v>0.20909090909090908</v>
      </c>
      <c r="G7" s="11">
        <f>+K7*L7/D7</f>
        <v>0.75909090909090904</v>
      </c>
      <c r="I7" s="20">
        <f>4+I19</f>
        <v>7</v>
      </c>
      <c r="J7" s="12">
        <f>41+J19</f>
        <v>46</v>
      </c>
      <c r="K7" s="1">
        <f>+D7-J7-I7</f>
        <v>167</v>
      </c>
      <c r="L7" s="13">
        <v>1</v>
      </c>
    </row>
    <row r="8" spans="1:12" ht="16.5" customHeight="1">
      <c r="A8" s="7" t="s">
        <v>34</v>
      </c>
      <c r="B8" s="22">
        <f>32+3-1-2-1</f>
        <v>31</v>
      </c>
      <c r="C8" s="9" t="s">
        <v>11</v>
      </c>
      <c r="D8" s="8">
        <f>+B8*C7</f>
        <v>682</v>
      </c>
      <c r="E8" s="14">
        <f>+I8*L8/D8</f>
        <v>4.1055718475073312E-2</v>
      </c>
      <c r="F8" s="11">
        <f>+J8*L8/D8</f>
        <v>0.2595307917888563</v>
      </c>
      <c r="G8" s="11">
        <f>+K8*L8/D8</f>
        <v>0.69941348973607043</v>
      </c>
      <c r="I8" s="1">
        <f>25+I20</f>
        <v>28</v>
      </c>
      <c r="J8" s="12">
        <f>154+J20</f>
        <v>177</v>
      </c>
      <c r="K8" s="1">
        <f>+D8-J8-I8</f>
        <v>477</v>
      </c>
      <c r="L8" s="13">
        <v>1</v>
      </c>
    </row>
    <row r="9" spans="1:12" ht="16.5" customHeight="1">
      <c r="A9" s="7" t="s">
        <v>21</v>
      </c>
      <c r="B9" s="26">
        <f>28+6-1-1-3</f>
        <v>29</v>
      </c>
      <c r="C9" s="9" t="s">
        <v>11</v>
      </c>
      <c r="D9" s="8">
        <f>+B9*C7</f>
        <v>638</v>
      </c>
      <c r="E9" s="14">
        <f>+I9*L9/D9</f>
        <v>3.918495297805643E-2</v>
      </c>
      <c r="F9" s="11">
        <f>+J9*L9/D9</f>
        <v>0.18025078369905956</v>
      </c>
      <c r="G9" s="11">
        <f>+K9*L9/D9</f>
        <v>0.78056426332288398</v>
      </c>
      <c r="I9" s="1">
        <f>13+I21</f>
        <v>25</v>
      </c>
      <c r="J9" s="12">
        <f>95+J21</f>
        <v>115</v>
      </c>
      <c r="K9" s="1">
        <f>+D9-J9-I9</f>
        <v>498</v>
      </c>
      <c r="L9" s="13">
        <v>1</v>
      </c>
    </row>
    <row r="10" spans="1:12" ht="19.5" customHeight="1">
      <c r="A10" s="15" t="s">
        <v>13</v>
      </c>
      <c r="B10" s="16">
        <f>SUM(B7:B9)</f>
        <v>70</v>
      </c>
      <c r="C10" s="16"/>
      <c r="D10" s="16">
        <f>SUM(D7:D9)</f>
        <v>1540</v>
      </c>
      <c r="E10" s="17">
        <f>(+E9+E8+E7)/3</f>
        <v>3.7352951090437188E-2</v>
      </c>
      <c r="F10" s="17">
        <f>(+F9+F8+F7)/3</f>
        <v>0.21629082819294165</v>
      </c>
      <c r="G10" s="17">
        <f>(+G9+G8+G7)/3</f>
        <v>0.74635622071662111</v>
      </c>
      <c r="I10" s="1"/>
      <c r="J10" s="20"/>
      <c r="K10" s="1"/>
      <c r="L10" s="1"/>
    </row>
    <row r="11" spans="1:12" ht="18.75" customHeight="1">
      <c r="A11" s="27" t="s">
        <v>35</v>
      </c>
      <c r="B11" s="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4"/>
      <c r="B12" s="21"/>
    </row>
    <row r="18" spans="1:12" ht="38.25">
      <c r="A18" s="2" t="s">
        <v>0</v>
      </c>
      <c r="B18" s="3" t="s">
        <v>1</v>
      </c>
      <c r="C18" s="4" t="s">
        <v>30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9</v>
      </c>
      <c r="B19" s="8">
        <v>2</v>
      </c>
      <c r="C19" s="9">
        <v>22</v>
      </c>
      <c r="D19" s="8">
        <f>+B19*C19</f>
        <v>44</v>
      </c>
      <c r="E19" s="10">
        <f>+I19*L19/D19</f>
        <v>6.8181818181818177E-2</v>
      </c>
      <c r="F19" s="11">
        <f>+J19*L19/D19</f>
        <v>0.11363636363636363</v>
      </c>
      <c r="G19" s="11">
        <f>+K19*L19/D19</f>
        <v>0.81818181818181823</v>
      </c>
      <c r="I19" s="1">
        <v>3</v>
      </c>
      <c r="J19" s="12">
        <v>5</v>
      </c>
      <c r="K19" s="1">
        <f>+D19-J19-I19</f>
        <v>36</v>
      </c>
      <c r="L19" s="13">
        <v>1</v>
      </c>
    </row>
    <row r="20" spans="1:12">
      <c r="A20" s="7" t="s">
        <v>10</v>
      </c>
      <c r="B20" s="8">
        <v>3</v>
      </c>
      <c r="C20" s="9" t="s">
        <v>11</v>
      </c>
      <c r="D20" s="8">
        <f>+B20*C19</f>
        <v>66</v>
      </c>
      <c r="E20" s="11">
        <f>+I20*L20/D20</f>
        <v>4.5454545454545456E-2</v>
      </c>
      <c r="F20" s="11">
        <f>+J20*L20/D20</f>
        <v>0.34848484848484851</v>
      </c>
      <c r="G20" s="11">
        <f>+K20*L20/D20</f>
        <v>0.60606060606060608</v>
      </c>
      <c r="I20" s="1">
        <v>3</v>
      </c>
      <c r="J20" s="12">
        <v>23</v>
      </c>
      <c r="K20" s="1">
        <f>+D20-J20-I20</f>
        <v>40</v>
      </c>
      <c r="L20" s="13">
        <v>1</v>
      </c>
    </row>
    <row r="21" spans="1:12">
      <c r="A21" s="7" t="s">
        <v>21</v>
      </c>
      <c r="B21" s="26">
        <f>6-1</f>
        <v>5</v>
      </c>
      <c r="C21" s="9" t="s">
        <v>11</v>
      </c>
      <c r="D21" s="8">
        <f>+B21*C19</f>
        <v>110</v>
      </c>
      <c r="E21" s="11">
        <f>+I21*L21/D21</f>
        <v>0.10909090909090909</v>
      </c>
      <c r="F21" s="11">
        <f>+J21*L21/D21</f>
        <v>0.18181818181818182</v>
      </c>
      <c r="G21" s="11">
        <f>+K21*L21/D21</f>
        <v>0.70909090909090911</v>
      </c>
      <c r="I21" s="1">
        <v>12</v>
      </c>
      <c r="J21" s="12">
        <v>20</v>
      </c>
      <c r="K21" s="1">
        <f>+D21-J21-I21</f>
        <v>78</v>
      </c>
      <c r="L21" s="13">
        <v>1</v>
      </c>
    </row>
    <row r="22" spans="1:12" ht="15.75">
      <c r="A22" s="15" t="s">
        <v>13</v>
      </c>
      <c r="B22" s="16">
        <f>SUM(B19:B21)</f>
        <v>10</v>
      </c>
      <c r="C22" s="16"/>
      <c r="D22" s="16">
        <f>SUM(D19:D21)</f>
        <v>220</v>
      </c>
      <c r="E22" s="17">
        <f>(+E21+E20+E19)/3</f>
        <v>7.4242424242424235E-2</v>
      </c>
      <c r="F22" s="17">
        <f>(+F21+F20+F19)/3</f>
        <v>0.21464646464646464</v>
      </c>
      <c r="G22" s="17">
        <f>(+G21+G20+G19)/3</f>
        <v>0.71111111111111114</v>
      </c>
      <c r="I22" s="1"/>
      <c r="J22" s="1"/>
      <c r="K22" s="1"/>
      <c r="L22" s="1"/>
    </row>
    <row r="23" spans="1:12"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4CB50-2000-4BB5-B90A-F4B9C8EB84C4}">
  <dimension ref="A1:L24"/>
  <sheetViews>
    <sheetView workbookViewId="0">
      <selection activeCell="C4" sqref="C4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32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31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3">
        <f>8+3-1</f>
        <v>10</v>
      </c>
      <c r="C7" s="9">
        <v>20</v>
      </c>
      <c r="D7" s="8">
        <f>+B7*C7</f>
        <v>200</v>
      </c>
      <c r="E7" s="10">
        <f>+I7*L7/D7</f>
        <v>6.5000000000000002E-2</v>
      </c>
      <c r="F7" s="11">
        <f>+J7*L7/D7</f>
        <v>8.5000000000000006E-2</v>
      </c>
      <c r="G7" s="11">
        <f>+K7*L7/D7</f>
        <v>0.85</v>
      </c>
      <c r="I7" s="20">
        <f>10+I19</f>
        <v>13</v>
      </c>
      <c r="J7" s="12">
        <f>14+J19</f>
        <v>17</v>
      </c>
      <c r="K7" s="1">
        <f>+D7-J7-I7</f>
        <v>170</v>
      </c>
      <c r="L7" s="13">
        <v>1</v>
      </c>
    </row>
    <row r="8" spans="1:12" ht="16.5" customHeight="1">
      <c r="A8" s="7" t="s">
        <v>34</v>
      </c>
      <c r="B8" s="22">
        <f>32+3-1-2</f>
        <v>32</v>
      </c>
      <c r="C8" s="9" t="s">
        <v>11</v>
      </c>
      <c r="D8" s="8">
        <f>+B8*C7</f>
        <v>640</v>
      </c>
      <c r="E8" s="14">
        <f>+I8*L8/D8</f>
        <v>6.7187499999999997E-2</v>
      </c>
      <c r="F8" s="11">
        <f>+J8*L8/D8</f>
        <v>7.4999999999999997E-2</v>
      </c>
      <c r="G8" s="11">
        <f>+K8*L8/D8</f>
        <v>0.85781249999999998</v>
      </c>
      <c r="I8" s="1">
        <f>42+I20</f>
        <v>43</v>
      </c>
      <c r="J8" s="12">
        <f>45+J20</f>
        <v>48</v>
      </c>
      <c r="K8" s="1">
        <f>+D8-J8-I8</f>
        <v>549</v>
      </c>
      <c r="L8" s="13">
        <v>1</v>
      </c>
    </row>
    <row r="9" spans="1:12" ht="16.5" customHeight="1">
      <c r="A9" s="7" t="s">
        <v>21</v>
      </c>
      <c r="B9" s="26">
        <f>28+6-1-1-3</f>
        <v>29</v>
      </c>
      <c r="C9" s="9" t="s">
        <v>11</v>
      </c>
      <c r="D9" s="8">
        <f>+B9*C7</f>
        <v>580</v>
      </c>
      <c r="E9" s="14">
        <f>+I9*L9/D9</f>
        <v>4.8275862068965517E-2</v>
      </c>
      <c r="F9" s="11">
        <f>+J9*L9/D9</f>
        <v>7.4137931034482754E-2</v>
      </c>
      <c r="G9" s="11">
        <f>+K9*L9/D9</f>
        <v>0.87758620689655176</v>
      </c>
      <c r="I9" s="1">
        <f>14+I21</f>
        <v>28</v>
      </c>
      <c r="J9" s="12">
        <f>35+J21</f>
        <v>43</v>
      </c>
      <c r="K9" s="1">
        <f>+D9-J9-I9</f>
        <v>509</v>
      </c>
      <c r="L9" s="13">
        <v>1</v>
      </c>
    </row>
    <row r="10" spans="1:12" ht="19.5" customHeight="1">
      <c r="A10" s="15" t="s">
        <v>13</v>
      </c>
      <c r="B10" s="16">
        <f>SUM(B7:B9)</f>
        <v>71</v>
      </c>
      <c r="C10" s="16"/>
      <c r="D10" s="16">
        <f>SUM(D7:D9)</f>
        <v>1420</v>
      </c>
      <c r="E10" s="17">
        <f>(+E9+E8+E7)/3</f>
        <v>6.0154454022988503E-2</v>
      </c>
      <c r="F10" s="17">
        <f>(+F9+F8+F7)/3</f>
        <v>7.8045977011494252E-2</v>
      </c>
      <c r="G10" s="17">
        <f>(+G9+G8+G7)/3</f>
        <v>0.86179956896551724</v>
      </c>
      <c r="I10" s="1"/>
      <c r="J10" s="20"/>
      <c r="K10" s="1"/>
      <c r="L10" s="1"/>
    </row>
    <row r="11" spans="1:12" ht="18.75" customHeight="1">
      <c r="A11" s="27"/>
      <c r="B11" s="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4"/>
      <c r="B12" s="21"/>
    </row>
    <row r="18" spans="1:12" ht="38.25">
      <c r="A18" s="2" t="s">
        <v>0</v>
      </c>
      <c r="B18" s="3" t="s">
        <v>1</v>
      </c>
      <c r="C18" s="4" t="s">
        <v>30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9</v>
      </c>
      <c r="B19" s="8">
        <v>2</v>
      </c>
      <c r="C19" s="9">
        <v>20</v>
      </c>
      <c r="D19" s="8">
        <f>+B19*C19</f>
        <v>40</v>
      </c>
      <c r="E19" s="10">
        <f>+I19*L19/D19</f>
        <v>7.4999999999999997E-2</v>
      </c>
      <c r="F19" s="11">
        <f>+J19*L19/D19</f>
        <v>7.4999999999999997E-2</v>
      </c>
      <c r="G19" s="11">
        <f>+K19*L19/D19</f>
        <v>0.85</v>
      </c>
      <c r="I19" s="1">
        <v>3</v>
      </c>
      <c r="J19" s="12">
        <v>3</v>
      </c>
      <c r="K19" s="1">
        <f>+D19-J19-I19</f>
        <v>34</v>
      </c>
      <c r="L19" s="13">
        <v>1</v>
      </c>
    </row>
    <row r="20" spans="1:12">
      <c r="A20" s="7" t="s">
        <v>10</v>
      </c>
      <c r="B20" s="8">
        <v>3</v>
      </c>
      <c r="C20" s="9" t="s">
        <v>11</v>
      </c>
      <c r="D20" s="8">
        <f>+B20*C19</f>
        <v>60</v>
      </c>
      <c r="E20" s="11">
        <f>+I20*L20/D20</f>
        <v>1.6666666666666666E-2</v>
      </c>
      <c r="F20" s="11">
        <f>+J20*L20/D20</f>
        <v>0.05</v>
      </c>
      <c r="G20" s="11">
        <f>+K20*L20/D20</f>
        <v>0.93333333333333335</v>
      </c>
      <c r="I20" s="1">
        <v>1</v>
      </c>
      <c r="J20" s="12">
        <v>3</v>
      </c>
      <c r="K20" s="1">
        <f>+D20-J20-I20</f>
        <v>56</v>
      </c>
      <c r="L20" s="13">
        <v>1</v>
      </c>
    </row>
    <row r="21" spans="1:12">
      <c r="A21" s="7" t="s">
        <v>21</v>
      </c>
      <c r="B21" s="26">
        <f>6-1</f>
        <v>5</v>
      </c>
      <c r="C21" s="9" t="s">
        <v>11</v>
      </c>
      <c r="D21" s="8">
        <f>+B21*C19</f>
        <v>100</v>
      </c>
      <c r="E21" s="11">
        <f>+I21*L21/D21</f>
        <v>0.14000000000000001</v>
      </c>
      <c r="F21" s="11">
        <f>+J21*L21/D21</f>
        <v>0.08</v>
      </c>
      <c r="G21" s="11">
        <f>+K21*L21/D21</f>
        <v>0.78</v>
      </c>
      <c r="I21" s="1">
        <v>14</v>
      </c>
      <c r="J21" s="12">
        <v>8</v>
      </c>
      <c r="K21" s="1">
        <f>+D21-J21-I21</f>
        <v>78</v>
      </c>
      <c r="L21" s="13">
        <v>1</v>
      </c>
    </row>
    <row r="22" spans="1:12" ht="15.75">
      <c r="A22" s="15" t="s">
        <v>13</v>
      </c>
      <c r="B22" s="16">
        <f>SUM(B19:B21)</f>
        <v>10</v>
      </c>
      <c r="C22" s="16"/>
      <c r="D22" s="16">
        <f>SUM(D19:D21)</f>
        <v>200</v>
      </c>
      <c r="E22" s="17">
        <f>(+E21+E20+E19)/3</f>
        <v>7.7222222222222234E-2</v>
      </c>
      <c r="F22" s="17">
        <f>(+F21+F20+F19)/3</f>
        <v>6.8333333333333343E-2</v>
      </c>
      <c r="G22" s="17">
        <f>(+G21+G20+G19)/3</f>
        <v>0.85444444444444445</v>
      </c>
      <c r="I22" s="1"/>
      <c r="J22" s="1"/>
      <c r="K22" s="1"/>
      <c r="L22" s="1"/>
    </row>
    <row r="23" spans="1:12"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CEA73-A9AD-44FE-ABCE-402F9D191914}">
  <dimension ref="A1:L24"/>
  <sheetViews>
    <sheetView workbookViewId="0">
      <selection activeCell="J10" sqref="J10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27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28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3">
        <f>8+3-1</f>
        <v>10</v>
      </c>
      <c r="C7" s="9">
        <v>22</v>
      </c>
      <c r="D7" s="8">
        <f>+B7*C7</f>
        <v>220</v>
      </c>
      <c r="E7" s="10">
        <f>+I7*L7/D7</f>
        <v>4.5454545454545456E-2</v>
      </c>
      <c r="F7" s="11">
        <f>+J7*L7/D7</f>
        <v>3.6363636363636362E-2</v>
      </c>
      <c r="G7" s="11">
        <f>+K7*L7/D7</f>
        <v>0.91818181818181821</v>
      </c>
      <c r="I7" s="20">
        <f>7+I19</f>
        <v>10</v>
      </c>
      <c r="J7" s="12">
        <f>8+J19</f>
        <v>8</v>
      </c>
      <c r="K7" s="1">
        <f>+D7-J7-I7</f>
        <v>202</v>
      </c>
      <c r="L7" s="13">
        <v>1</v>
      </c>
    </row>
    <row r="8" spans="1:12" ht="16.5" customHeight="1">
      <c r="A8" s="7" t="s">
        <v>15</v>
      </c>
      <c r="B8" s="22">
        <f>32+3-1-2</f>
        <v>32</v>
      </c>
      <c r="C8" s="9" t="s">
        <v>11</v>
      </c>
      <c r="D8" s="8">
        <f>+B8*C7</f>
        <v>704</v>
      </c>
      <c r="E8" s="14">
        <f>+I8*L8/D8</f>
        <v>0.13778409090909091</v>
      </c>
      <c r="F8" s="11">
        <f>+J8*L8/D8</f>
        <v>4.1193181818181816E-2</v>
      </c>
      <c r="G8" s="11">
        <f>+K8*L8/D8</f>
        <v>0.82102272727272729</v>
      </c>
      <c r="I8" s="1">
        <f>84+I20</f>
        <v>97</v>
      </c>
      <c r="J8" s="12">
        <f>22+J20</f>
        <v>29</v>
      </c>
      <c r="K8" s="1">
        <f>+D8-J8-I8</f>
        <v>578</v>
      </c>
      <c r="L8" s="13">
        <v>1</v>
      </c>
    </row>
    <row r="9" spans="1:12" ht="16.5" customHeight="1">
      <c r="A9" s="7" t="s">
        <v>21</v>
      </c>
      <c r="B9" s="26">
        <f>28+6-1-1-3</f>
        <v>29</v>
      </c>
      <c r="C9" s="9" t="s">
        <v>11</v>
      </c>
      <c r="D9" s="8">
        <f>+B9*C7</f>
        <v>638</v>
      </c>
      <c r="E9" s="14">
        <f>+I9*L9/D9</f>
        <v>6.8965517241379309E-2</v>
      </c>
      <c r="F9" s="11">
        <f>+J9*L9/D9</f>
        <v>5.329153605015674E-2</v>
      </c>
      <c r="G9" s="11">
        <f>+K9*L9/D9</f>
        <v>0.87774294670846398</v>
      </c>
      <c r="I9" s="1">
        <f>29+I21</f>
        <v>44</v>
      </c>
      <c r="J9" s="12">
        <f>27+J21</f>
        <v>34</v>
      </c>
      <c r="K9" s="1">
        <f>+D9-J9-I9</f>
        <v>560</v>
      </c>
      <c r="L9" s="13">
        <v>1</v>
      </c>
    </row>
    <row r="10" spans="1:12" ht="19.5" customHeight="1">
      <c r="A10" s="15" t="s">
        <v>13</v>
      </c>
      <c r="B10" s="16">
        <f>SUM(B7:B9)</f>
        <v>71</v>
      </c>
      <c r="C10" s="16"/>
      <c r="D10" s="16">
        <f>SUM(D7:D9)</f>
        <v>1562</v>
      </c>
      <c r="E10" s="17">
        <f>(+E9+E8+E7)/3</f>
        <v>8.4068051201671892E-2</v>
      </c>
      <c r="F10" s="17">
        <f>(+F9+F8+F7)/3</f>
        <v>4.3616118077324982E-2</v>
      </c>
      <c r="G10" s="17">
        <f>(+G9+G8+G7)/3</f>
        <v>0.87231583072100316</v>
      </c>
      <c r="I10" s="1"/>
      <c r="J10" s="20"/>
      <c r="K10" s="1"/>
      <c r="L10" s="1"/>
    </row>
    <row r="11" spans="1:12" ht="18.75" customHeight="1">
      <c r="A11" s="27"/>
      <c r="B11" s="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4"/>
      <c r="B12" s="21"/>
    </row>
    <row r="18" spans="1:12" ht="38.25">
      <c r="A18" s="2" t="s">
        <v>0</v>
      </c>
      <c r="B18" s="3" t="s">
        <v>1</v>
      </c>
      <c r="C18" s="4" t="s">
        <v>29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9</v>
      </c>
      <c r="B19" s="8">
        <v>2</v>
      </c>
      <c r="C19" s="9">
        <v>22</v>
      </c>
      <c r="D19" s="8">
        <f>+B19*C19</f>
        <v>44</v>
      </c>
      <c r="E19" s="10">
        <f>+I19*L19/D19</f>
        <v>6.8181818181818177E-2</v>
      </c>
      <c r="F19" s="11">
        <f>+J19*L19/D19</f>
        <v>0</v>
      </c>
      <c r="G19" s="11">
        <f>+K19*L19/D19</f>
        <v>0.93181818181818177</v>
      </c>
      <c r="I19" s="1">
        <v>3</v>
      </c>
      <c r="J19" s="12">
        <v>0</v>
      </c>
      <c r="K19" s="1">
        <f>+D19-J19-I19</f>
        <v>41</v>
      </c>
      <c r="L19" s="13">
        <v>1</v>
      </c>
    </row>
    <row r="20" spans="1:12">
      <c r="A20" s="7" t="s">
        <v>10</v>
      </c>
      <c r="B20" s="8">
        <v>3</v>
      </c>
      <c r="C20" s="9" t="s">
        <v>11</v>
      </c>
      <c r="D20" s="8">
        <f>+B20*C19</f>
        <v>66</v>
      </c>
      <c r="E20" s="11">
        <f>+I20*L20/D20</f>
        <v>0.19696969696969696</v>
      </c>
      <c r="F20" s="11">
        <f>+J20*L20/D20</f>
        <v>0.10606060606060606</v>
      </c>
      <c r="G20" s="11">
        <f>+K20*L20/D20</f>
        <v>0.69696969696969702</v>
      </c>
      <c r="I20" s="1">
        <v>13</v>
      </c>
      <c r="J20" s="12">
        <v>7</v>
      </c>
      <c r="K20" s="1">
        <f>+D20-J20-I20</f>
        <v>46</v>
      </c>
      <c r="L20" s="13">
        <v>1</v>
      </c>
    </row>
    <row r="21" spans="1:12">
      <c r="A21" s="7" t="s">
        <v>21</v>
      </c>
      <c r="B21" s="26">
        <f>6-1</f>
        <v>5</v>
      </c>
      <c r="C21" s="9" t="s">
        <v>11</v>
      </c>
      <c r="D21" s="8">
        <f>+B21*C19</f>
        <v>110</v>
      </c>
      <c r="E21" s="11">
        <f>+I21*L21/D21</f>
        <v>0.13636363636363635</v>
      </c>
      <c r="F21" s="11">
        <f>+J21*L21/D21</f>
        <v>6.363636363636363E-2</v>
      </c>
      <c r="G21" s="11">
        <f>+K21*L21/D21</f>
        <v>0.8</v>
      </c>
      <c r="I21" s="1">
        <v>15</v>
      </c>
      <c r="J21" s="12">
        <v>7</v>
      </c>
      <c r="K21" s="1">
        <f>+D21-J21-I21</f>
        <v>88</v>
      </c>
      <c r="L21" s="13">
        <v>1</v>
      </c>
    </row>
    <row r="22" spans="1:12" ht="15.75">
      <c r="A22" s="15" t="s">
        <v>13</v>
      </c>
      <c r="B22" s="16">
        <f>SUM(B19:B21)</f>
        <v>10</v>
      </c>
      <c r="C22" s="16"/>
      <c r="D22" s="16">
        <f>SUM(D19:D21)</f>
        <v>220</v>
      </c>
      <c r="E22" s="17">
        <f>(+E21+E20+E19)/3</f>
        <v>0.13383838383838384</v>
      </c>
      <c r="F22" s="17">
        <f>(+F21+F20+F19)/3</f>
        <v>5.6565656565656562E-2</v>
      </c>
      <c r="G22" s="17">
        <f>(+G21+G20+G19)/3</f>
        <v>0.80959595959595954</v>
      </c>
      <c r="I22" s="1"/>
      <c r="J22" s="1"/>
      <c r="K22" s="1"/>
      <c r="L22" s="1"/>
    </row>
    <row r="23" spans="1:12"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workbookViewId="0">
      <selection activeCell="D11" sqref="D11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25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26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3">
        <f>8+3-1</f>
        <v>10</v>
      </c>
      <c r="C7" s="9">
        <v>20</v>
      </c>
      <c r="D7" s="8">
        <f>+B7*C7</f>
        <v>200</v>
      </c>
      <c r="E7" s="10">
        <f>+I7*L7/D7</f>
        <v>4.4999999999999998E-2</v>
      </c>
      <c r="F7" s="11">
        <f>+J7*L7/D7</f>
        <v>0.05</v>
      </c>
      <c r="G7" s="11">
        <f>+K7*L7/D7</f>
        <v>0.90500000000000003</v>
      </c>
      <c r="I7" s="20">
        <f>6+I19</f>
        <v>9</v>
      </c>
      <c r="J7" s="12">
        <f>6+J19</f>
        <v>10</v>
      </c>
      <c r="K7" s="1">
        <f>+D7-J7-I7</f>
        <v>181</v>
      </c>
      <c r="L7" s="13">
        <v>1</v>
      </c>
    </row>
    <row r="8" spans="1:12" ht="16.5" customHeight="1">
      <c r="A8" s="7" t="s">
        <v>15</v>
      </c>
      <c r="B8" s="22">
        <f>32+3-1-2</f>
        <v>32</v>
      </c>
      <c r="C8" s="9" t="s">
        <v>11</v>
      </c>
      <c r="D8" s="8">
        <f>+B8*C7</f>
        <v>640</v>
      </c>
      <c r="E8" s="14">
        <f>+I8*L8/D8</f>
        <v>0.16250000000000001</v>
      </c>
      <c r="F8" s="11">
        <f>+J8*L8/D8</f>
        <v>0.1046875</v>
      </c>
      <c r="G8" s="11">
        <f>+K8*L8/D8</f>
        <v>0.73281249999999998</v>
      </c>
      <c r="I8" s="1">
        <f>82+I20</f>
        <v>104</v>
      </c>
      <c r="J8" s="12">
        <f>57+J20</f>
        <v>67</v>
      </c>
      <c r="K8" s="1">
        <f>+D8-J8-I8</f>
        <v>469</v>
      </c>
      <c r="L8" s="13">
        <v>1</v>
      </c>
    </row>
    <row r="9" spans="1:12" ht="16.5" customHeight="1">
      <c r="A9" s="7" t="s">
        <v>21</v>
      </c>
      <c r="B9" s="26">
        <f>28+6-1-1-3</f>
        <v>29</v>
      </c>
      <c r="C9" s="9" t="s">
        <v>11</v>
      </c>
      <c r="D9" s="8">
        <f>+B9*C7</f>
        <v>580</v>
      </c>
      <c r="E9" s="14">
        <f>+I9*L9/D9</f>
        <v>7.4137931034482754E-2</v>
      </c>
      <c r="F9" s="11">
        <f>+J9*L9/D9</f>
        <v>7.2413793103448282E-2</v>
      </c>
      <c r="G9" s="11">
        <f>+K9*L9/D9</f>
        <v>0.85344827586206895</v>
      </c>
      <c r="I9" s="1">
        <f>30+I21</f>
        <v>43</v>
      </c>
      <c r="J9" s="12">
        <f>30+J21</f>
        <v>42</v>
      </c>
      <c r="K9" s="1">
        <f>+D9-J9-I9</f>
        <v>495</v>
      </c>
      <c r="L9" s="13">
        <v>1</v>
      </c>
    </row>
    <row r="10" spans="1:12" ht="19.5" customHeight="1">
      <c r="A10" s="15" t="s">
        <v>13</v>
      </c>
      <c r="B10" s="16">
        <f>SUM(B7:B9)</f>
        <v>71</v>
      </c>
      <c r="C10" s="16"/>
      <c r="D10" s="16">
        <f>SUM(D7:D9)</f>
        <v>1420</v>
      </c>
      <c r="E10" s="17">
        <f>(+E9+E8+E7)/3</f>
        <v>9.3879310344827591E-2</v>
      </c>
      <c r="F10" s="17">
        <f>(+F9+F8+F7)/3</f>
        <v>7.5700431034482762E-2</v>
      </c>
      <c r="G10" s="17">
        <f>(+G9+G8+G7)/3</f>
        <v>0.8304202586206898</v>
      </c>
      <c r="I10" s="1"/>
      <c r="J10" s="20"/>
      <c r="K10" s="1"/>
      <c r="L10" s="1"/>
    </row>
    <row r="11" spans="1:12" ht="18.75" customHeight="1">
      <c r="A11" s="27"/>
      <c r="B11" s="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4"/>
      <c r="B12" s="21"/>
    </row>
    <row r="18" spans="1:12" ht="38.25">
      <c r="A18" s="2" t="s">
        <v>0</v>
      </c>
      <c r="B18" s="3" t="s">
        <v>1</v>
      </c>
      <c r="C18" s="4" t="s">
        <v>26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9</v>
      </c>
      <c r="B19" s="8">
        <v>2</v>
      </c>
      <c r="C19" s="9">
        <v>20</v>
      </c>
      <c r="D19" s="8">
        <f>+B19*C19</f>
        <v>40</v>
      </c>
      <c r="E19" s="10">
        <f>+I19*L19/D19</f>
        <v>7.4999999999999997E-2</v>
      </c>
      <c r="F19" s="11">
        <f>+J19*L19/D19</f>
        <v>0.1</v>
      </c>
      <c r="G19" s="11">
        <f>+K19*L19/D19</f>
        <v>0.82499999999999996</v>
      </c>
      <c r="I19" s="1">
        <v>3</v>
      </c>
      <c r="J19" s="12">
        <v>4</v>
      </c>
      <c r="K19" s="1">
        <f>+D19-J19-I19</f>
        <v>33</v>
      </c>
      <c r="L19" s="13">
        <v>1</v>
      </c>
    </row>
    <row r="20" spans="1:12">
      <c r="A20" s="7" t="s">
        <v>10</v>
      </c>
      <c r="B20" s="8">
        <v>3</v>
      </c>
      <c r="C20" s="9" t="s">
        <v>11</v>
      </c>
      <c r="D20" s="8">
        <f>+B20*C19</f>
        <v>60</v>
      </c>
      <c r="E20" s="11">
        <f>+I20*L20/D20</f>
        <v>0.36666666666666664</v>
      </c>
      <c r="F20" s="11">
        <f>+J20*L20/D20</f>
        <v>0.16666666666666666</v>
      </c>
      <c r="G20" s="11">
        <f>+K20*L20/D20</f>
        <v>0.46666666666666667</v>
      </c>
      <c r="I20" s="1">
        <v>22</v>
      </c>
      <c r="J20" s="12">
        <v>10</v>
      </c>
      <c r="K20" s="1">
        <f>+D20-J20-I20</f>
        <v>28</v>
      </c>
      <c r="L20" s="13">
        <v>1</v>
      </c>
    </row>
    <row r="21" spans="1:12">
      <c r="A21" s="7" t="s">
        <v>21</v>
      </c>
      <c r="B21" s="26">
        <f>6-1</f>
        <v>5</v>
      </c>
      <c r="C21" s="9" t="s">
        <v>11</v>
      </c>
      <c r="D21" s="8">
        <f>+B21*C19</f>
        <v>100</v>
      </c>
      <c r="E21" s="11">
        <f>+I21*L21/D21</f>
        <v>0.13</v>
      </c>
      <c r="F21" s="11">
        <f>+J21*L21/D21</f>
        <v>0.12</v>
      </c>
      <c r="G21" s="11">
        <f>+K21*L21/D21</f>
        <v>0.75</v>
      </c>
      <c r="I21" s="1">
        <v>13</v>
      </c>
      <c r="J21" s="12">
        <v>12</v>
      </c>
      <c r="K21" s="1">
        <f>+D21-J21-I21</f>
        <v>75</v>
      </c>
      <c r="L21" s="13">
        <v>1</v>
      </c>
    </row>
    <row r="22" spans="1:12" ht="15.75">
      <c r="A22" s="15" t="s">
        <v>13</v>
      </c>
      <c r="B22" s="16">
        <f>SUM(B19:B21)</f>
        <v>10</v>
      </c>
      <c r="C22" s="16"/>
      <c r="D22" s="16">
        <f>SUM(D19:D21)</f>
        <v>200</v>
      </c>
      <c r="E22" s="17">
        <f>(+E21+E20+E19)/3</f>
        <v>0.19055555555555556</v>
      </c>
      <c r="F22" s="17">
        <f>(+F21+F20+F19)/3</f>
        <v>0.12888888888888886</v>
      </c>
      <c r="G22" s="17">
        <f>(+G21+G20+G19)/3</f>
        <v>0.68055555555555569</v>
      </c>
      <c r="I22" s="1"/>
      <c r="J22" s="1"/>
      <c r="K22" s="1"/>
      <c r="L22" s="1"/>
    </row>
    <row r="23" spans="1:12"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workbookViewId="0">
      <selection activeCell="B34" sqref="B34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23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24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3">
        <f>8+3-1</f>
        <v>10</v>
      </c>
      <c r="C7" s="9">
        <v>21</v>
      </c>
      <c r="D7" s="8">
        <f>+B7*C7</f>
        <v>210</v>
      </c>
      <c r="E7" s="10">
        <f>+I7*L7/D7</f>
        <v>5.7142857142857141E-2</v>
      </c>
      <c r="F7" s="11">
        <f>+J7*L7/D7</f>
        <v>3.8095238095238099E-2</v>
      </c>
      <c r="G7" s="11">
        <f>+K7*L7/D7</f>
        <v>0.90476190476190477</v>
      </c>
      <c r="I7" s="20">
        <f>9+I19</f>
        <v>12</v>
      </c>
      <c r="J7" s="12">
        <f>5+J19</f>
        <v>8</v>
      </c>
      <c r="K7" s="1">
        <f>+D7-J7-I7</f>
        <v>190</v>
      </c>
      <c r="L7" s="13">
        <v>1</v>
      </c>
    </row>
    <row r="8" spans="1:12" ht="16.5" customHeight="1">
      <c r="A8" s="7" t="s">
        <v>15</v>
      </c>
      <c r="B8" s="22">
        <f>32+3-1-2</f>
        <v>32</v>
      </c>
      <c r="C8" s="9" t="s">
        <v>11</v>
      </c>
      <c r="D8" s="8">
        <f>+B8*C7</f>
        <v>672</v>
      </c>
      <c r="E8" s="14">
        <f>+I8*L8/D8</f>
        <v>0.18303571428571427</v>
      </c>
      <c r="F8" s="11">
        <f>+J8*L8/D8</f>
        <v>4.1666666666666664E-2</v>
      </c>
      <c r="G8" s="11">
        <f>+K8*L8/D8</f>
        <v>0.77529761904761907</v>
      </c>
      <c r="I8" s="1">
        <f>95+I20</f>
        <v>123</v>
      </c>
      <c r="J8" s="12">
        <f>24+J20</f>
        <v>28</v>
      </c>
      <c r="K8" s="1">
        <f>+D8-J8-I8</f>
        <v>521</v>
      </c>
      <c r="L8" s="13">
        <v>1</v>
      </c>
    </row>
    <row r="9" spans="1:12" ht="16.5" customHeight="1">
      <c r="A9" s="7" t="s">
        <v>21</v>
      </c>
      <c r="B9" s="26">
        <f>28+6-1-1-3</f>
        <v>29</v>
      </c>
      <c r="C9" s="9" t="s">
        <v>11</v>
      </c>
      <c r="D9" s="8">
        <f>+B9*C7</f>
        <v>609</v>
      </c>
      <c r="E9" s="14">
        <f>+I9*L9/D9</f>
        <v>7.7175697865353041E-2</v>
      </c>
      <c r="F9" s="11">
        <f>+J9*L9/D9</f>
        <v>6.5681444991789822E-2</v>
      </c>
      <c r="G9" s="11">
        <f>+K9*L9/D9</f>
        <v>0.8571428571428571</v>
      </c>
      <c r="I9" s="1">
        <f>40+I21</f>
        <v>47</v>
      </c>
      <c r="J9" s="12">
        <f>31+J21</f>
        <v>40</v>
      </c>
      <c r="K9" s="1">
        <f>+D9-J9-I9</f>
        <v>522</v>
      </c>
      <c r="L9" s="13">
        <v>1</v>
      </c>
    </row>
    <row r="10" spans="1:12" ht="19.5" customHeight="1">
      <c r="A10" s="15" t="s">
        <v>13</v>
      </c>
      <c r="B10" s="16">
        <f>SUM(B7:B9)</f>
        <v>71</v>
      </c>
      <c r="C10" s="16"/>
      <c r="D10" s="16">
        <f>SUM(D7:D9)</f>
        <v>1491</v>
      </c>
      <c r="E10" s="17">
        <f>(+E9+E8+E7)/3</f>
        <v>0.10578475643130815</v>
      </c>
      <c r="F10" s="17">
        <f>(+F9+F8+F7)/3</f>
        <v>4.848111658456486E-2</v>
      </c>
      <c r="G10" s="17">
        <f>(+G9+G8+G7)/3</f>
        <v>0.84573412698412698</v>
      </c>
      <c r="I10" s="1"/>
      <c r="J10" s="20"/>
      <c r="K10" s="1"/>
      <c r="L10" s="1"/>
    </row>
    <row r="11" spans="1:12" ht="18.75" customHeight="1">
      <c r="A11" s="27" t="s">
        <v>22</v>
      </c>
      <c r="B11" s="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4"/>
      <c r="B12" s="21"/>
    </row>
    <row r="18" spans="1:12" ht="38.25">
      <c r="A18" s="2" t="s">
        <v>0</v>
      </c>
      <c r="B18" s="3" t="s">
        <v>1</v>
      </c>
      <c r="C18" s="4" t="s">
        <v>24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9</v>
      </c>
      <c r="B19" s="8">
        <v>2</v>
      </c>
      <c r="C19" s="9">
        <v>21</v>
      </c>
      <c r="D19" s="8">
        <f>+B19*C19</f>
        <v>42</v>
      </c>
      <c r="E19" s="10">
        <f>+I19*L19/D19</f>
        <v>7.1428571428571425E-2</v>
      </c>
      <c r="F19" s="11">
        <f>+J19*L19/D19</f>
        <v>7.1428571428571425E-2</v>
      </c>
      <c r="G19" s="11">
        <f>+K19*L19/D19</f>
        <v>0.8571428571428571</v>
      </c>
      <c r="I19" s="1">
        <v>3</v>
      </c>
      <c r="J19" s="12">
        <v>3</v>
      </c>
      <c r="K19" s="1">
        <f>+D19-J19-I19</f>
        <v>36</v>
      </c>
      <c r="L19" s="13">
        <v>1</v>
      </c>
    </row>
    <row r="20" spans="1:12">
      <c r="A20" s="7" t="s">
        <v>10</v>
      </c>
      <c r="B20" s="8">
        <v>3</v>
      </c>
      <c r="C20" s="9" t="s">
        <v>11</v>
      </c>
      <c r="D20" s="8">
        <f>+B20*C19</f>
        <v>63</v>
      </c>
      <c r="E20" s="11">
        <f>+I20*L20/D20</f>
        <v>0.44444444444444442</v>
      </c>
      <c r="F20" s="11">
        <f>+J20*L20/D20</f>
        <v>6.3492063492063489E-2</v>
      </c>
      <c r="G20" s="11">
        <f>+K20*L20/D20</f>
        <v>0.49206349206349204</v>
      </c>
      <c r="I20" s="1">
        <v>28</v>
      </c>
      <c r="J20" s="12">
        <v>4</v>
      </c>
      <c r="K20" s="1">
        <f>+D20-J20-I20</f>
        <v>31</v>
      </c>
      <c r="L20" s="13">
        <v>1</v>
      </c>
    </row>
    <row r="21" spans="1:12">
      <c r="A21" s="7" t="s">
        <v>21</v>
      </c>
      <c r="B21" s="26">
        <f>6-1</f>
        <v>5</v>
      </c>
      <c r="C21" s="9" t="s">
        <v>11</v>
      </c>
      <c r="D21" s="8">
        <f>+B21*C19</f>
        <v>105</v>
      </c>
      <c r="E21" s="11">
        <f>+I21*L21/D21</f>
        <v>6.6666666666666666E-2</v>
      </c>
      <c r="F21" s="11">
        <f>+J21*L21/D21</f>
        <v>8.5714285714285715E-2</v>
      </c>
      <c r="G21" s="11">
        <f>+K21*L21/D21</f>
        <v>0.84761904761904761</v>
      </c>
      <c r="I21" s="1">
        <v>7</v>
      </c>
      <c r="J21" s="12">
        <v>9</v>
      </c>
      <c r="K21" s="1">
        <f>+D21-J21-I21</f>
        <v>89</v>
      </c>
      <c r="L21" s="13">
        <v>1</v>
      </c>
    </row>
    <row r="22" spans="1:12" ht="15.75">
      <c r="A22" s="15" t="s">
        <v>13</v>
      </c>
      <c r="B22" s="16">
        <f>SUM(B19:B21)</f>
        <v>10</v>
      </c>
      <c r="C22" s="16"/>
      <c r="D22" s="16">
        <f>SUM(D19:D21)</f>
        <v>210</v>
      </c>
      <c r="E22" s="17">
        <f>(+E21+E20+E19)/3</f>
        <v>0.19417989417989415</v>
      </c>
      <c r="F22" s="17">
        <f>(+F21+F20+F19)/3</f>
        <v>7.3544973544973538E-2</v>
      </c>
      <c r="G22" s="17">
        <f>(+G21+G20+G19)/3</f>
        <v>0.73227513227513219</v>
      </c>
      <c r="I22" s="1"/>
      <c r="J22" s="1"/>
      <c r="K22" s="1"/>
      <c r="L22" s="1"/>
    </row>
    <row r="23" spans="1:12"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workbookViewId="0">
      <selection activeCell="A11" sqref="A11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19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20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3">
        <f>8+3-1</f>
        <v>10</v>
      </c>
      <c r="C7" s="9">
        <v>21</v>
      </c>
      <c r="D7" s="8">
        <f>+B7*C7</f>
        <v>210</v>
      </c>
      <c r="E7" s="10">
        <f>+I7*L7/D7</f>
        <v>6.6666666666666666E-2</v>
      </c>
      <c r="F7" s="11">
        <f>+J7*L7/D7</f>
        <v>1.9047619047619049E-2</v>
      </c>
      <c r="G7" s="11">
        <f>+K7*L7/D7</f>
        <v>0.91428571428571426</v>
      </c>
      <c r="I7" s="20">
        <f>10+I19</f>
        <v>14</v>
      </c>
      <c r="J7" s="12">
        <f>2+J19</f>
        <v>4</v>
      </c>
      <c r="K7" s="1">
        <f>+D7-J7-I7</f>
        <v>192</v>
      </c>
      <c r="L7" s="13">
        <v>1</v>
      </c>
    </row>
    <row r="8" spans="1:12" ht="16.5" customHeight="1">
      <c r="A8" s="7" t="s">
        <v>15</v>
      </c>
      <c r="B8" s="22">
        <f>32+3-1-2</f>
        <v>32</v>
      </c>
      <c r="C8" s="9" t="s">
        <v>11</v>
      </c>
      <c r="D8" s="8">
        <f>+B8*C7</f>
        <v>672</v>
      </c>
      <c r="E8" s="14">
        <f>+I8*L8/D8</f>
        <v>0.18005952380952381</v>
      </c>
      <c r="F8" s="11">
        <f>+J8*L8/D8</f>
        <v>6.3988095238095233E-2</v>
      </c>
      <c r="G8" s="11">
        <f>+K8*L8/D8</f>
        <v>0.75595238095238093</v>
      </c>
      <c r="I8" s="1">
        <f>97+I20</f>
        <v>121</v>
      </c>
      <c r="J8" s="12">
        <f>33+J20</f>
        <v>43</v>
      </c>
      <c r="K8" s="1">
        <f>+D8-J8-I8</f>
        <v>508</v>
      </c>
      <c r="L8" s="13">
        <v>1</v>
      </c>
    </row>
    <row r="9" spans="1:12" ht="16.5" customHeight="1">
      <c r="A9" s="7" t="s">
        <v>21</v>
      </c>
      <c r="B9" s="26">
        <f>28+6-1-1-3</f>
        <v>29</v>
      </c>
      <c r="C9" s="9" t="s">
        <v>11</v>
      </c>
      <c r="D9" s="8">
        <f>+B9*C7</f>
        <v>609</v>
      </c>
      <c r="E9" s="14">
        <f>+I9*L9/D9</f>
        <v>7.0607553366174053E-2</v>
      </c>
      <c r="F9" s="11">
        <f>+J9*L9/D9</f>
        <v>6.5681444991789822E-2</v>
      </c>
      <c r="G9" s="11">
        <f>+K9*L9/D9</f>
        <v>0.86371100164203618</v>
      </c>
      <c r="I9" s="1">
        <f>28+I21</f>
        <v>43</v>
      </c>
      <c r="J9" s="12">
        <f>37+J21</f>
        <v>40</v>
      </c>
      <c r="K9" s="1">
        <f>+D9-J9-I9</f>
        <v>526</v>
      </c>
      <c r="L9" s="13">
        <v>1</v>
      </c>
    </row>
    <row r="10" spans="1:12" ht="19.5" customHeight="1">
      <c r="A10" s="15" t="s">
        <v>13</v>
      </c>
      <c r="B10" s="16">
        <f>SUM(B7:B9)</f>
        <v>71</v>
      </c>
      <c r="C10" s="16"/>
      <c r="D10" s="16">
        <f>SUM(D7:D9)</f>
        <v>1491</v>
      </c>
      <c r="E10" s="17">
        <f>(+E9+E8+E7)/3</f>
        <v>0.1057779146141215</v>
      </c>
      <c r="F10" s="17">
        <f>(+F9+F8+F7)/3</f>
        <v>4.9572386425834704E-2</v>
      </c>
      <c r="G10" s="17">
        <f>(+G9+G8+G7)/3</f>
        <v>0.84464969896004372</v>
      </c>
      <c r="I10" s="1"/>
      <c r="J10" s="20"/>
      <c r="K10" s="1"/>
      <c r="L10" s="1"/>
    </row>
    <row r="11" spans="1:12" ht="18.75" customHeight="1">
      <c r="A11" s="27" t="s">
        <v>22</v>
      </c>
      <c r="B11" s="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4"/>
      <c r="B12" s="21"/>
    </row>
    <row r="18" spans="1:12" ht="38.25">
      <c r="A18" s="2" t="s">
        <v>0</v>
      </c>
      <c r="B18" s="3" t="s">
        <v>1</v>
      </c>
      <c r="C18" s="4" t="s">
        <v>20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9</v>
      </c>
      <c r="B19" s="8">
        <v>2</v>
      </c>
      <c r="C19" s="9">
        <v>21</v>
      </c>
      <c r="D19" s="8">
        <f>+B19*C19</f>
        <v>42</v>
      </c>
      <c r="E19" s="10">
        <f>+I19*L19/D19</f>
        <v>9.5238095238095233E-2</v>
      </c>
      <c r="F19" s="11">
        <f>+J19*L19/D19</f>
        <v>4.7619047619047616E-2</v>
      </c>
      <c r="G19" s="11">
        <f>+K19*L19/D19</f>
        <v>0.8571428571428571</v>
      </c>
      <c r="I19" s="1">
        <v>4</v>
      </c>
      <c r="J19" s="12">
        <v>2</v>
      </c>
      <c r="K19" s="1">
        <f>+D19-J19-I19</f>
        <v>36</v>
      </c>
      <c r="L19" s="13">
        <v>1</v>
      </c>
    </row>
    <row r="20" spans="1:12">
      <c r="A20" s="7" t="s">
        <v>10</v>
      </c>
      <c r="B20" s="8">
        <v>3</v>
      </c>
      <c r="C20" s="9" t="s">
        <v>11</v>
      </c>
      <c r="D20" s="8">
        <f>+B20*C19</f>
        <v>63</v>
      </c>
      <c r="E20" s="11">
        <f>+I20*L20/D20</f>
        <v>0.38095238095238093</v>
      </c>
      <c r="F20" s="11">
        <f>+J20*L20/D20</f>
        <v>0.15873015873015872</v>
      </c>
      <c r="G20" s="11">
        <f>+K20*L20/D20</f>
        <v>0.46031746031746029</v>
      </c>
      <c r="I20" s="1">
        <v>24</v>
      </c>
      <c r="J20" s="12">
        <v>10</v>
      </c>
      <c r="K20" s="1">
        <f>+D20-J20-I20</f>
        <v>29</v>
      </c>
      <c r="L20" s="13">
        <v>1</v>
      </c>
    </row>
    <row r="21" spans="1:12">
      <c r="A21" s="7" t="s">
        <v>21</v>
      </c>
      <c r="B21" s="26">
        <f>6-1</f>
        <v>5</v>
      </c>
      <c r="C21" s="9" t="s">
        <v>11</v>
      </c>
      <c r="D21" s="8">
        <f>+B21*C19</f>
        <v>105</v>
      </c>
      <c r="E21" s="11">
        <f>+I21*L21/D21</f>
        <v>0.14285714285714285</v>
      </c>
      <c r="F21" s="11">
        <f>+J21*L21/D21</f>
        <v>2.8571428571428571E-2</v>
      </c>
      <c r="G21" s="11">
        <f>+K21*L21/D21</f>
        <v>0.82857142857142863</v>
      </c>
      <c r="I21" s="1">
        <v>15</v>
      </c>
      <c r="J21" s="12">
        <v>3</v>
      </c>
      <c r="K21" s="1">
        <f>+D21-J21-I21</f>
        <v>87</v>
      </c>
      <c r="L21" s="13">
        <v>1</v>
      </c>
    </row>
    <row r="22" spans="1:12" ht="15.75">
      <c r="A22" s="15" t="s">
        <v>13</v>
      </c>
      <c r="B22" s="16">
        <f>SUM(B19:B21)</f>
        <v>10</v>
      </c>
      <c r="C22" s="16"/>
      <c r="D22" s="16">
        <f>SUM(D19:D21)</f>
        <v>210</v>
      </c>
      <c r="E22" s="17">
        <f>(+E21+E20+E19)/3</f>
        <v>0.20634920634920631</v>
      </c>
      <c r="F22" s="17">
        <f>(+F21+F20+F19)/3</f>
        <v>7.8306878306878311E-2</v>
      </c>
      <c r="G22" s="17">
        <f>(+G21+G20+G19)/3</f>
        <v>0.71534391534391528</v>
      </c>
      <c r="I22" s="1"/>
      <c r="J22" s="1"/>
      <c r="K22" s="1"/>
      <c r="L22" s="1"/>
    </row>
    <row r="23" spans="1:12"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topLeftCell="A2" workbookViewId="0">
      <selection activeCell="B20" sqref="B20"/>
    </sheetView>
  </sheetViews>
  <sheetFormatPr defaultRowHeight="12.75"/>
  <cols>
    <col min="1" max="1" width="23.7109375" bestFit="1" customWidth="1"/>
    <col min="2" max="2" width="13.28515625" customWidth="1"/>
    <col min="3" max="3" width="17" customWidth="1"/>
    <col min="4" max="4" width="16.28515625" customWidth="1"/>
    <col min="5" max="5" width="15" customWidth="1"/>
    <col min="6" max="6" width="14.28515625" customWidth="1"/>
    <col min="7" max="7" width="16.140625" customWidth="1"/>
  </cols>
  <sheetData>
    <row r="1" spans="1:12">
      <c r="I1" s="1"/>
      <c r="J1" s="1"/>
      <c r="K1" s="1"/>
      <c r="L1" s="1"/>
    </row>
    <row r="2" spans="1:12">
      <c r="I2" s="1"/>
      <c r="J2" s="1"/>
      <c r="K2" s="1"/>
      <c r="L2" s="1"/>
    </row>
    <row r="3" spans="1:12" ht="15.75">
      <c r="C3" s="25" t="s">
        <v>17</v>
      </c>
      <c r="I3" s="1"/>
      <c r="J3" s="1"/>
      <c r="K3" s="1"/>
      <c r="L3" s="1"/>
    </row>
    <row r="4" spans="1:12">
      <c r="I4" s="1"/>
      <c r="J4" s="1"/>
      <c r="K4" s="1"/>
      <c r="L4" s="1"/>
    </row>
    <row r="5" spans="1:12">
      <c r="I5" s="1"/>
      <c r="J5" s="1"/>
      <c r="K5" s="1"/>
      <c r="L5" s="1"/>
    </row>
    <row r="6" spans="1:12" ht="38.25">
      <c r="A6" s="2" t="s">
        <v>0</v>
      </c>
      <c r="B6" s="3" t="s">
        <v>1</v>
      </c>
      <c r="C6" s="4" t="s">
        <v>18</v>
      </c>
      <c r="D6" s="3" t="s">
        <v>2</v>
      </c>
      <c r="E6" s="3" t="s">
        <v>3</v>
      </c>
      <c r="F6" s="3" t="s">
        <v>4</v>
      </c>
      <c r="G6" s="3" t="s">
        <v>5</v>
      </c>
      <c r="H6" s="5"/>
      <c r="I6" s="6" t="s">
        <v>6</v>
      </c>
      <c r="J6" s="6" t="s">
        <v>7</v>
      </c>
      <c r="K6" s="6" t="s">
        <v>8</v>
      </c>
      <c r="L6" s="6"/>
    </row>
    <row r="7" spans="1:12" ht="16.5" customHeight="1">
      <c r="A7" s="7" t="s">
        <v>9</v>
      </c>
      <c r="B7" s="23">
        <f>8+3-1</f>
        <v>10</v>
      </c>
      <c r="C7" s="9">
        <v>22</v>
      </c>
      <c r="D7" s="8">
        <f>+B7*C7</f>
        <v>220</v>
      </c>
      <c r="E7" s="10">
        <f>+I7*L7/D7</f>
        <v>5.909090909090909E-2</v>
      </c>
      <c r="F7" s="11">
        <f>+J7*L7/D7</f>
        <v>0.05</v>
      </c>
      <c r="G7" s="11">
        <f>+K7*L7/D7</f>
        <v>0.89090909090909087</v>
      </c>
      <c r="I7" s="20">
        <f>9+I19</f>
        <v>13</v>
      </c>
      <c r="J7" s="12">
        <f>11+J19</f>
        <v>11</v>
      </c>
      <c r="K7" s="1">
        <f>+D7-J7-I7</f>
        <v>196</v>
      </c>
      <c r="L7" s="13">
        <v>1</v>
      </c>
    </row>
    <row r="8" spans="1:12" ht="16.5" customHeight="1">
      <c r="A8" s="7" t="s">
        <v>15</v>
      </c>
      <c r="B8" s="22">
        <f>32+3-1-2</f>
        <v>32</v>
      </c>
      <c r="C8" s="9" t="s">
        <v>11</v>
      </c>
      <c r="D8" s="8">
        <f>+B8*C7</f>
        <v>704</v>
      </c>
      <c r="E8" s="14">
        <f>+I8*L8/D8</f>
        <v>0.109375</v>
      </c>
      <c r="F8" s="11">
        <f>+J8*L8/D8</f>
        <v>0.14630681818181818</v>
      </c>
      <c r="G8" s="11">
        <f>+K8*L8/D8</f>
        <v>0.74431818181818177</v>
      </c>
      <c r="I8" s="1">
        <f>59+I20</f>
        <v>77</v>
      </c>
      <c r="J8" s="12">
        <f>85+J20</f>
        <v>103</v>
      </c>
      <c r="K8" s="1">
        <f>+D8-J8-I8</f>
        <v>524</v>
      </c>
      <c r="L8" s="13">
        <v>1</v>
      </c>
    </row>
    <row r="9" spans="1:12" ht="16.5" customHeight="1">
      <c r="A9" s="7" t="s">
        <v>12</v>
      </c>
      <c r="B9" s="8">
        <f>28+6-1-1</f>
        <v>32</v>
      </c>
      <c r="C9" s="9" t="s">
        <v>11</v>
      </c>
      <c r="D9" s="8">
        <f>+B9*C7</f>
        <v>704</v>
      </c>
      <c r="E9" s="14">
        <f>+I9*L9/D9</f>
        <v>8.8068181818181823E-2</v>
      </c>
      <c r="F9" s="11">
        <f>+J9*L9/D9</f>
        <v>0.13636363636363635</v>
      </c>
      <c r="G9" s="11">
        <f>+K9*L9/D9</f>
        <v>0.77556818181818177</v>
      </c>
      <c r="I9" s="1">
        <f>47+I21</f>
        <v>62</v>
      </c>
      <c r="J9" s="12">
        <f>84+J21</f>
        <v>96</v>
      </c>
      <c r="K9" s="1">
        <f>+D9-J9-I9</f>
        <v>546</v>
      </c>
      <c r="L9" s="13">
        <v>1</v>
      </c>
    </row>
    <row r="10" spans="1:12" ht="19.5" customHeight="1">
      <c r="A10" s="15" t="s">
        <v>13</v>
      </c>
      <c r="B10" s="16">
        <f>SUM(B7:B9)</f>
        <v>74</v>
      </c>
      <c r="C10" s="16"/>
      <c r="D10" s="16">
        <f>SUM(D7:D9)</f>
        <v>1628</v>
      </c>
      <c r="E10" s="17">
        <f>(+E9+E8+E7)/3</f>
        <v>8.5511363636363635E-2</v>
      </c>
      <c r="F10" s="17">
        <f>(+F9+F8+F7)/3</f>
        <v>0.11089015151515151</v>
      </c>
      <c r="G10" s="17">
        <f>(+G9+G8+G7)/3</f>
        <v>0.80359848484848484</v>
      </c>
      <c r="I10" s="1"/>
      <c r="J10" s="20"/>
      <c r="K10" s="1"/>
      <c r="L10" s="1"/>
    </row>
    <row r="11" spans="1:12" ht="18.75" customHeight="1">
      <c r="B11" s="1"/>
      <c r="E11" s="18" t="s">
        <v>14</v>
      </c>
      <c r="F11" s="18" t="s">
        <v>14</v>
      </c>
      <c r="G11" s="18" t="s">
        <v>14</v>
      </c>
      <c r="I11" s="1"/>
      <c r="J11" s="1"/>
      <c r="K11" s="1"/>
      <c r="L11" s="1"/>
    </row>
    <row r="12" spans="1:12">
      <c r="A12" s="24"/>
      <c r="B12" s="21"/>
    </row>
    <row r="18" spans="1:12" ht="38.25">
      <c r="A18" s="2" t="s">
        <v>0</v>
      </c>
      <c r="B18" s="3" t="s">
        <v>1</v>
      </c>
      <c r="C18" s="4" t="s">
        <v>18</v>
      </c>
      <c r="D18" s="3" t="s">
        <v>2</v>
      </c>
      <c r="E18" s="3" t="s">
        <v>3</v>
      </c>
      <c r="F18" s="3" t="s">
        <v>4</v>
      </c>
      <c r="G18" s="3" t="s">
        <v>5</v>
      </c>
      <c r="H18" s="5"/>
      <c r="I18" s="6" t="s">
        <v>6</v>
      </c>
      <c r="J18" s="6" t="s">
        <v>7</v>
      </c>
      <c r="K18" s="6" t="s">
        <v>8</v>
      </c>
      <c r="L18" s="6"/>
    </row>
    <row r="19" spans="1:12">
      <c r="A19" s="7" t="s">
        <v>9</v>
      </c>
      <c r="B19" s="8">
        <v>2</v>
      </c>
      <c r="C19" s="9">
        <v>22</v>
      </c>
      <c r="D19" s="8">
        <f>+B19*C19</f>
        <v>44</v>
      </c>
      <c r="E19" s="10">
        <f>+I19*L19/D19</f>
        <v>9.0909090909090912E-2</v>
      </c>
      <c r="F19" s="11">
        <f>+J19*L19/D19</f>
        <v>0</v>
      </c>
      <c r="G19" s="11">
        <f>+K19*L19/D19</f>
        <v>0.90909090909090906</v>
      </c>
      <c r="I19" s="1">
        <v>4</v>
      </c>
      <c r="J19" s="12">
        <v>0</v>
      </c>
      <c r="K19" s="1">
        <f>+D19-J19-I19</f>
        <v>40</v>
      </c>
      <c r="L19" s="13">
        <v>1</v>
      </c>
    </row>
    <row r="20" spans="1:12">
      <c r="A20" s="7" t="s">
        <v>10</v>
      </c>
      <c r="B20" s="8">
        <v>3</v>
      </c>
      <c r="C20" s="9" t="s">
        <v>11</v>
      </c>
      <c r="D20" s="8">
        <f>+B20*C19</f>
        <v>66</v>
      </c>
      <c r="E20" s="11">
        <f>+I20*L20/D20</f>
        <v>0.27272727272727271</v>
      </c>
      <c r="F20" s="11">
        <f>+J20*L20/D20</f>
        <v>0.27272727272727271</v>
      </c>
      <c r="G20" s="11">
        <f>+K20*L20/D20</f>
        <v>0.45454545454545453</v>
      </c>
      <c r="I20" s="1">
        <v>18</v>
      </c>
      <c r="J20" s="12">
        <v>18</v>
      </c>
      <c r="K20" s="1">
        <f>+D20-J20-I20</f>
        <v>30</v>
      </c>
      <c r="L20" s="13">
        <v>1</v>
      </c>
    </row>
    <row r="21" spans="1:12">
      <c r="A21" s="7" t="s">
        <v>16</v>
      </c>
      <c r="B21" s="23">
        <f>6</f>
        <v>6</v>
      </c>
      <c r="C21" s="9" t="s">
        <v>11</v>
      </c>
      <c r="D21" s="8">
        <f>+B21*C19</f>
        <v>132</v>
      </c>
      <c r="E21" s="11">
        <f>+I21*L21/D21</f>
        <v>0.11363636363636363</v>
      </c>
      <c r="F21" s="11">
        <f>+J21*L21/D21</f>
        <v>9.0909090909090912E-2</v>
      </c>
      <c r="G21" s="11">
        <f>+K21*L21/D21</f>
        <v>0.79545454545454541</v>
      </c>
      <c r="I21" s="1">
        <v>15</v>
      </c>
      <c r="J21" s="12">
        <v>12</v>
      </c>
      <c r="K21" s="1">
        <f>+D21-J21-I21</f>
        <v>105</v>
      </c>
      <c r="L21" s="13">
        <v>1</v>
      </c>
    </row>
    <row r="22" spans="1:12" ht="15.75">
      <c r="A22" s="15" t="s">
        <v>13</v>
      </c>
      <c r="B22" s="16">
        <f>SUM(B19:B21)</f>
        <v>11</v>
      </c>
      <c r="C22" s="16"/>
      <c r="D22" s="16">
        <f>SUM(D19:D21)</f>
        <v>242</v>
      </c>
      <c r="E22" s="17">
        <f>(+E21+E20+E19)/3</f>
        <v>0.15909090909090909</v>
      </c>
      <c r="F22" s="17">
        <f>(+F21+F20+F19)/3</f>
        <v>0.12121212121212122</v>
      </c>
      <c r="G22" s="17">
        <f>(+G21+G20+G19)/3</f>
        <v>0.71969696969696972</v>
      </c>
      <c r="I22" s="1"/>
      <c r="J22" s="1"/>
      <c r="K22" s="1"/>
      <c r="L22" s="1"/>
    </row>
    <row r="23" spans="1:12">
      <c r="B23" s="1"/>
      <c r="E23" s="18" t="s">
        <v>14</v>
      </c>
      <c r="F23" s="18" t="s">
        <v>14</v>
      </c>
      <c r="G23" s="18" t="s">
        <v>14</v>
      </c>
      <c r="I23" s="1"/>
      <c r="J23" s="1"/>
      <c r="K23" s="1"/>
      <c r="L23" s="1"/>
    </row>
    <row r="24" spans="1:12">
      <c r="A24" s="19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9</vt:i4>
      </vt:variant>
    </vt:vector>
  </HeadingPairs>
  <TitlesOfParts>
    <vt:vector size="18" baseType="lpstr">
      <vt:lpstr>SETTEMBRE2024</vt:lpstr>
      <vt:lpstr>AGOSTO2024</vt:lpstr>
      <vt:lpstr>LUGLIO2024</vt:lpstr>
      <vt:lpstr>GIUGNO2024</vt:lpstr>
      <vt:lpstr>MAGGIO2024</vt:lpstr>
      <vt:lpstr>APRILE2024</vt:lpstr>
      <vt:lpstr>MARZO2024</vt:lpstr>
      <vt:lpstr>FEBBRAIO2024</vt:lpstr>
      <vt:lpstr>GENNAIO2024</vt:lpstr>
      <vt:lpstr>AGOSTO2024!Area_stampa</vt:lpstr>
      <vt:lpstr>APRILE2024!Area_stampa</vt:lpstr>
      <vt:lpstr>FEBBRAIO2024!Area_stampa</vt:lpstr>
      <vt:lpstr>GENNAIO2024!Area_stampa</vt:lpstr>
      <vt:lpstr>GIUGNO2024!Area_stampa</vt:lpstr>
      <vt:lpstr>LUGLIO2024!Area_stampa</vt:lpstr>
      <vt:lpstr>MAGGIO2024!Area_stampa</vt:lpstr>
      <vt:lpstr>MARZO2024!Area_stampa</vt:lpstr>
      <vt:lpstr>SETTEMBRE2024!Area_stampa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infocamere</dc:creator>
  <cp:lastModifiedBy>Carmelo Lombardo</cp:lastModifiedBy>
  <cp:lastPrinted>2019-10-09T10:24:05Z</cp:lastPrinted>
  <dcterms:created xsi:type="dcterms:W3CDTF">2018-11-13T09:01:03Z</dcterms:created>
  <dcterms:modified xsi:type="dcterms:W3CDTF">2024-10-03T09:13:15Z</dcterms:modified>
</cp:coreProperties>
</file>